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84" windowWidth="15480" windowHeight="10944"/>
  </bookViews>
  <sheets>
    <sheet name="Отчет2017" sheetId="36" r:id="rId1"/>
    <sheet name="в разрезе МУ" sheetId="37" r:id="rId2"/>
    <sheet name="в разрезе услуг" sheetId="20" r:id="rId3"/>
    <sheet name="Лист1" sheetId="38" r:id="rId4"/>
  </sheets>
  <definedNames>
    <definedName name="_xlnm.Print_Titles" localSheetId="1">'в разрезе МУ'!$2:$3</definedName>
    <definedName name="_xlnm.Print_Titles" localSheetId="2">'в разрезе услуг'!$3:$4</definedName>
    <definedName name="_xlnm.Print_Titles" localSheetId="0">Отчет2017!$5:$6</definedName>
    <definedName name="_xlnm.Print_Area" localSheetId="0">Отчет2017!$A$1:$M$21</definedName>
  </definedNames>
  <calcPr calcId="144525"/>
  <fileRecoveryPr autoRecover="0"/>
</workbook>
</file>

<file path=xl/calcChain.xml><?xml version="1.0" encoding="utf-8"?>
<calcChain xmlns="http://schemas.openxmlformats.org/spreadsheetml/2006/main">
  <c r="H14" i="36" l="1"/>
  <c r="H16" i="36"/>
  <c r="H13" i="36" s="1"/>
  <c r="I13" i="36" s="1"/>
  <c r="G16" i="36"/>
  <c r="H12" i="36"/>
  <c r="H7" i="36" s="1"/>
  <c r="I7" i="36" s="1"/>
  <c r="G12" i="36"/>
  <c r="I12" i="36" s="1"/>
  <c r="J12" i="36" s="1"/>
  <c r="F29" i="37" s="1"/>
  <c r="H11" i="36"/>
  <c r="G11" i="36"/>
  <c r="H15" i="36"/>
  <c r="H10" i="36"/>
  <c r="I10" i="36" s="1"/>
  <c r="F64" i="37"/>
  <c r="F9" i="38"/>
  <c r="F10" i="38"/>
  <c r="F8" i="38"/>
  <c r="F7" i="38"/>
  <c r="D11" i="38"/>
  <c r="E11" i="38"/>
  <c r="C11" i="38"/>
  <c r="H9" i="36"/>
  <c r="I9" i="36" s="1"/>
  <c r="F49" i="37"/>
  <c r="G49" i="37" s="1"/>
  <c r="H49" i="37" s="1"/>
  <c r="F40" i="37"/>
  <c r="G40" i="37" s="1"/>
  <c r="H40" i="37" s="1"/>
  <c r="F44" i="37"/>
  <c r="G44" i="37" s="1"/>
  <c r="H44" i="37" s="1"/>
  <c r="I15" i="36"/>
  <c r="I14" i="36"/>
  <c r="I8" i="36"/>
  <c r="F25" i="37"/>
  <c r="G25" i="37" s="1"/>
  <c r="H25" i="37" s="1"/>
  <c r="F24" i="37"/>
  <c r="F69" i="37"/>
  <c r="F59" i="37"/>
  <c r="F54" i="37"/>
  <c r="F11" i="37"/>
  <c r="G11" i="37" s="1"/>
  <c r="H11" i="37" s="1"/>
  <c r="G9" i="20"/>
  <c r="F8" i="20"/>
  <c r="C8" i="20"/>
  <c r="I8" i="20"/>
  <c r="F6" i="37"/>
  <c r="F14" i="37"/>
  <c r="F19" i="37"/>
  <c r="F15" i="37"/>
  <c r="G15" i="37" s="1"/>
  <c r="H15" i="37" s="1"/>
  <c r="F39" i="37"/>
  <c r="F20" i="37"/>
  <c r="G20" i="37" s="1"/>
  <c r="H20" i="37" s="1"/>
  <c r="F34" i="37"/>
  <c r="F35" i="37"/>
  <c r="G35" i="37" s="1"/>
  <c r="H35" i="37" s="1"/>
  <c r="F11" i="38" l="1"/>
  <c r="I11" i="36"/>
  <c r="I16" i="36"/>
  <c r="J16" i="36" s="1"/>
  <c r="F45" i="37"/>
  <c r="F50" i="37"/>
  <c r="J7" i="36"/>
  <c r="C64" i="37"/>
  <c r="J13" i="36"/>
  <c r="C30" i="37" s="1"/>
  <c r="D30" i="37" s="1"/>
  <c r="E30" i="37" s="1"/>
  <c r="F32" i="37"/>
  <c r="G32" i="37" s="1"/>
  <c r="H32" i="37" s="1"/>
  <c r="G34" i="37"/>
  <c r="H34" i="37" s="1"/>
  <c r="F37" i="37"/>
  <c r="G37" i="37" s="1"/>
  <c r="H37" i="37" s="1"/>
  <c r="G39" i="37"/>
  <c r="H39" i="37" s="1"/>
  <c r="G6" i="37"/>
  <c r="H6" i="37" s="1"/>
  <c r="F7" i="37"/>
  <c r="G7" i="37" s="1"/>
  <c r="H7" i="37" s="1"/>
  <c r="F6" i="20"/>
  <c r="G59" i="37"/>
  <c r="F57" i="37"/>
  <c r="G29" i="37"/>
  <c r="H29" i="37" s="1"/>
  <c r="C54" i="37"/>
  <c r="C10" i="37"/>
  <c r="C6" i="20"/>
  <c r="C19" i="37"/>
  <c r="C25" i="37"/>
  <c r="D25" i="37" s="1"/>
  <c r="E25" i="37" s="1"/>
  <c r="C29" i="37"/>
  <c r="D29" i="37" s="1"/>
  <c r="E29" i="37" s="1"/>
  <c r="K7" i="36"/>
  <c r="F30" i="37"/>
  <c r="G30" i="37" s="1"/>
  <c r="H30" i="37" s="1"/>
  <c r="F7" i="20"/>
  <c r="K13" i="36"/>
  <c r="C34" i="37"/>
  <c r="C39" i="37"/>
  <c r="C40" i="37"/>
  <c r="D40" i="37" s="1"/>
  <c r="E40" i="37" s="1"/>
  <c r="C45" i="37"/>
  <c r="D45" i="37" s="1"/>
  <c r="E45" i="37" s="1"/>
  <c r="C50" i="37"/>
  <c r="D50" i="37" s="1"/>
  <c r="E50" i="37" s="1"/>
  <c r="C44" i="37"/>
  <c r="G19" i="37"/>
  <c r="H19" i="37" s="1"/>
  <c r="F17" i="37"/>
  <c r="G17" i="37" s="1"/>
  <c r="H17" i="37" s="1"/>
  <c r="F5" i="20"/>
  <c r="F10" i="37"/>
  <c r="F22" i="37"/>
  <c r="G22" i="37" s="1"/>
  <c r="H22" i="37" s="1"/>
  <c r="G24" i="37"/>
  <c r="H24" i="37" s="1"/>
  <c r="G14" i="37"/>
  <c r="H14" i="37" s="1"/>
  <c r="F12" i="37"/>
  <c r="G12" i="37" s="1"/>
  <c r="H12" i="37" s="1"/>
  <c r="G54" i="37"/>
  <c r="H54" i="37" s="1"/>
  <c r="F52" i="37"/>
  <c r="F67" i="37"/>
  <c r="G69" i="37"/>
  <c r="C14" i="37"/>
  <c r="C7" i="20"/>
  <c r="C15" i="37"/>
  <c r="D15" i="37" s="1"/>
  <c r="E15" i="37" s="1"/>
  <c r="C59" i="37"/>
  <c r="G64" i="37"/>
  <c r="F62" i="37"/>
  <c r="C69" i="37"/>
  <c r="C11" i="37"/>
  <c r="D11" i="37" s="1"/>
  <c r="E11" i="37" s="1"/>
  <c r="C6" i="37"/>
  <c r="C5" i="20"/>
  <c r="C20" i="37"/>
  <c r="D20" i="37" s="1"/>
  <c r="E20" i="37" s="1"/>
  <c r="C24" i="37"/>
  <c r="C35" i="37"/>
  <c r="D35" i="37" s="1"/>
  <c r="E35" i="37" s="1"/>
  <c r="G45" i="37"/>
  <c r="H45" i="37" s="1"/>
  <c r="F42" i="37"/>
  <c r="G42" i="37" s="1"/>
  <c r="H42" i="37" s="1"/>
  <c r="C49" i="37"/>
  <c r="D49" i="37" s="1"/>
  <c r="E49" i="37" s="1"/>
  <c r="G50" i="37"/>
  <c r="H50" i="37" s="1"/>
  <c r="F47" i="37"/>
  <c r="G47" i="37" s="1"/>
  <c r="H47" i="37" s="1"/>
  <c r="G52" i="37"/>
  <c r="H52" i="37" s="1"/>
  <c r="C62" i="37" l="1"/>
  <c r="D64" i="37"/>
  <c r="D62" i="37" s="1"/>
  <c r="E62" i="37" s="1"/>
  <c r="C9" i="20"/>
  <c r="C7" i="37"/>
  <c r="D7" i="37" s="1"/>
  <c r="E7" i="37" s="1"/>
  <c r="I49" i="37"/>
  <c r="I35" i="37"/>
  <c r="J35" i="37" s="1"/>
  <c r="K35" i="37" s="1"/>
  <c r="I24" i="37"/>
  <c r="I59" i="37"/>
  <c r="I5" i="20"/>
  <c r="I6" i="37"/>
  <c r="I11" i="37"/>
  <c r="J11" i="37" s="1"/>
  <c r="K11" i="37" s="1"/>
  <c r="I69" i="37"/>
  <c r="G62" i="37"/>
  <c r="H62" i="37" s="1"/>
  <c r="H64" i="37"/>
  <c r="C12" i="37"/>
  <c r="D12" i="37" s="1"/>
  <c r="E12" i="37" s="1"/>
  <c r="D14" i="37"/>
  <c r="E14" i="37" s="1"/>
  <c r="G67" i="37"/>
  <c r="H67" i="37" s="1"/>
  <c r="H69" i="37"/>
  <c r="F8" i="37"/>
  <c r="G8" i="37" s="1"/>
  <c r="H8" i="37" s="1"/>
  <c r="G10" i="37"/>
  <c r="H10" i="37" s="1"/>
  <c r="I44" i="37"/>
  <c r="I45" i="37"/>
  <c r="J45" i="37" s="1"/>
  <c r="K45" i="37" s="1"/>
  <c r="C37" i="37"/>
  <c r="D37" i="37" s="1"/>
  <c r="E37" i="37" s="1"/>
  <c r="D39" i="37"/>
  <c r="E39" i="37" s="1"/>
  <c r="I34" i="37"/>
  <c r="I29" i="37"/>
  <c r="L7" i="36"/>
  <c r="D19" i="37"/>
  <c r="E19" i="37" s="1"/>
  <c r="C17" i="37"/>
  <c r="D17" i="37" s="1"/>
  <c r="E17" i="37" s="1"/>
  <c r="I6" i="20"/>
  <c r="I7" i="37"/>
  <c r="J7" i="37" s="1"/>
  <c r="K7" i="37" s="1"/>
  <c r="I10" i="37"/>
  <c r="D54" i="37"/>
  <c r="C52" i="37"/>
  <c r="G57" i="37"/>
  <c r="H57" i="37" s="1"/>
  <c r="H59" i="37"/>
  <c r="D24" i="37"/>
  <c r="E24" i="37" s="1"/>
  <c r="C22" i="37"/>
  <c r="D22" i="37" s="1"/>
  <c r="E22" i="37" s="1"/>
  <c r="I20" i="37"/>
  <c r="J20" i="37" s="1"/>
  <c r="K20" i="37" s="1"/>
  <c r="C4" i="37"/>
  <c r="D4" i="37" s="1"/>
  <c r="E4" i="37" s="1"/>
  <c r="D6" i="37"/>
  <c r="E6" i="37" s="1"/>
  <c r="D69" i="37"/>
  <c r="C67" i="37"/>
  <c r="C57" i="37"/>
  <c r="D59" i="37"/>
  <c r="I15" i="37"/>
  <c r="J15" i="37" s="1"/>
  <c r="K15" i="37" s="1"/>
  <c r="I7" i="20"/>
  <c r="I14" i="37"/>
  <c r="D44" i="37"/>
  <c r="E44" i="37" s="1"/>
  <c r="C42" i="37"/>
  <c r="D42" i="37" s="1"/>
  <c r="E42" i="37" s="1"/>
  <c r="I50" i="37"/>
  <c r="J50" i="37" s="1"/>
  <c r="K50" i="37" s="1"/>
  <c r="I40" i="37"/>
  <c r="J40" i="37" s="1"/>
  <c r="K40" i="37" s="1"/>
  <c r="I39" i="37"/>
  <c r="D34" i="37"/>
  <c r="E34" i="37" s="1"/>
  <c r="C32" i="37"/>
  <c r="D32" i="37" s="1"/>
  <c r="E32" i="37" s="1"/>
  <c r="I30" i="37"/>
  <c r="J30" i="37" s="1"/>
  <c r="K30" i="37" s="1"/>
  <c r="L13" i="36"/>
  <c r="I25" i="37"/>
  <c r="J25" i="37" s="1"/>
  <c r="K25" i="37" s="1"/>
  <c r="I19" i="37"/>
  <c r="D10" i="37"/>
  <c r="E10" i="37" s="1"/>
  <c r="C8" i="37"/>
  <c r="D8" i="37" s="1"/>
  <c r="E8" i="37" s="1"/>
  <c r="I64" i="37"/>
  <c r="I54" i="37"/>
  <c r="C47" i="37"/>
  <c r="D47" i="37" s="1"/>
  <c r="E47" i="37" s="1"/>
  <c r="C27" i="37"/>
  <c r="D27" i="37" s="1"/>
  <c r="E27" i="37" s="1"/>
  <c r="F9" i="20"/>
  <c r="F27" i="37"/>
  <c r="G27" i="37" s="1"/>
  <c r="H27" i="37" s="1"/>
  <c r="F4" i="37"/>
  <c r="G4" i="37" s="1"/>
  <c r="H4" i="37" s="1"/>
  <c r="E64" i="37"/>
  <c r="I62" i="37" l="1"/>
  <c r="J64" i="37"/>
  <c r="J39" i="37"/>
  <c r="K39" i="37" s="1"/>
  <c r="I37" i="37"/>
  <c r="J37" i="37" s="1"/>
  <c r="K37" i="37" s="1"/>
  <c r="J14" i="37"/>
  <c r="K14" i="37" s="1"/>
  <c r="I12" i="37"/>
  <c r="J12" i="37" s="1"/>
  <c r="K12" i="37" s="1"/>
  <c r="D67" i="37"/>
  <c r="E67" i="37" s="1"/>
  <c r="E69" i="37"/>
  <c r="D52" i="37"/>
  <c r="E52" i="37" s="1"/>
  <c r="E54" i="37"/>
  <c r="J10" i="37"/>
  <c r="K10" i="37" s="1"/>
  <c r="I8" i="37"/>
  <c r="J8" i="37" s="1"/>
  <c r="K8" i="37" s="1"/>
  <c r="I42" i="37"/>
  <c r="J42" i="37" s="1"/>
  <c r="K42" i="37" s="1"/>
  <c r="J44" i="37"/>
  <c r="K44" i="37" s="1"/>
  <c r="J6" i="37"/>
  <c r="K6" i="37" s="1"/>
  <c r="I4" i="37"/>
  <c r="J4" i="37" s="1"/>
  <c r="K4" i="37" s="1"/>
  <c r="J54" i="37"/>
  <c r="I52" i="37"/>
  <c r="I17" i="37"/>
  <c r="J17" i="37" s="1"/>
  <c r="K17" i="37" s="1"/>
  <c r="J19" i="37"/>
  <c r="K19" i="37" s="1"/>
  <c r="E59" i="37"/>
  <c r="D57" i="37"/>
  <c r="E57" i="37" s="1"/>
  <c r="J29" i="37"/>
  <c r="K29" i="37" s="1"/>
  <c r="I27" i="37"/>
  <c r="J27" i="37" s="1"/>
  <c r="K27" i="37" s="1"/>
  <c r="I32" i="37"/>
  <c r="J32" i="37" s="1"/>
  <c r="K32" i="37" s="1"/>
  <c r="J34" i="37"/>
  <c r="K34" i="37" s="1"/>
  <c r="J69" i="37"/>
  <c r="I67" i="37"/>
  <c r="J59" i="37"/>
  <c r="I57" i="37"/>
  <c r="I22" i="37"/>
  <c r="J22" i="37" s="1"/>
  <c r="K22" i="37" s="1"/>
  <c r="J24" i="37"/>
  <c r="K24" i="37" s="1"/>
  <c r="I47" i="37"/>
  <c r="J47" i="37" s="1"/>
  <c r="K47" i="37" s="1"/>
  <c r="J49" i="37"/>
  <c r="K49" i="37" s="1"/>
  <c r="I9" i="20"/>
  <c r="K59" i="37" l="1"/>
  <c r="J57" i="37"/>
  <c r="K57" i="37" s="1"/>
  <c r="J67" i="37"/>
  <c r="K67" i="37" s="1"/>
  <c r="K69" i="37"/>
  <c r="J52" i="37"/>
  <c r="K52" i="37" s="1"/>
  <c r="K54" i="37"/>
  <c r="J62" i="37"/>
  <c r="K62" i="37" s="1"/>
  <c r="K64" i="37"/>
</calcChain>
</file>

<file path=xl/sharedStrings.xml><?xml version="1.0" encoding="utf-8"?>
<sst xmlns="http://schemas.openxmlformats.org/spreadsheetml/2006/main" count="277" uniqueCount="160">
  <si>
    <t>№ п/п</t>
  </si>
  <si>
    <t>Васюта Светлана Владимировна 226-15-53</t>
  </si>
  <si>
    <r>
      <t>ОЦ</t>
    </r>
    <r>
      <rPr>
        <vertAlign val="subscript"/>
        <sz val="12"/>
        <color indexed="8"/>
        <rFont val="Times New Roman"/>
        <family val="1"/>
        <charset val="204"/>
      </rPr>
      <t>итоговая</t>
    </r>
  </si>
  <si>
    <t>2</t>
  </si>
  <si>
    <t>3</t>
  </si>
  <si>
    <t>4</t>
  </si>
  <si>
    <t>5</t>
  </si>
  <si>
    <t>1</t>
  </si>
  <si>
    <t>Наименование муниципальной услуги</t>
  </si>
  <si>
    <t>диапазон значений</t>
  </si>
  <si>
    <t>интерпретация</t>
  </si>
  <si>
    <t>значение</t>
  </si>
  <si>
    <t>&gt;100%</t>
  </si>
  <si>
    <t>перевыполнено</t>
  </si>
  <si>
    <t>в целом выполнено</t>
  </si>
  <si>
    <t>Показатели качества</t>
  </si>
  <si>
    <t>Показатели объема</t>
  </si>
  <si>
    <t>Среднее значение по социальному обслуживанию</t>
  </si>
  <si>
    <t>МБУСО «ГСРЦН «Росток»</t>
  </si>
  <si>
    <t>МБУ «ГЦСОН «Родник»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</si>
  <si>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(заочно)</t>
  </si>
  <si>
    <t>МБУСО «Центр «Радуга»</t>
  </si>
  <si>
    <t>МБУСО «ЦСПСиД «Надежда»</t>
  </si>
  <si>
    <t>МБУСО «ЦСПСиД «Доверие»</t>
  </si>
  <si>
    <t>МБУ «КЦСОН Центрального района»</t>
  </si>
  <si>
    <t>МБУ «ЦСО Советского района»</t>
  </si>
  <si>
    <t>МБУ «КЦСОН Свердловского района»</t>
  </si>
  <si>
    <t>МБУ «ЦСО Октябрьского района»</t>
  </si>
  <si>
    <t>МБУ «ЦСО Ленинского района»</t>
  </si>
  <si>
    <t>МБУ «КЦСОН Кировского района»</t>
  </si>
  <si>
    <t>МБУ «ЦСО Железнодорожного района»</t>
  </si>
  <si>
    <t>МБУСО «ЦСПСиД «Октябрьский»</t>
  </si>
  <si>
    <t>МБУСО «ЦСПСиД «Эдельвейс»</t>
  </si>
  <si>
    <t>90%-100%</t>
  </si>
  <si>
    <t>выполнено</t>
  </si>
  <si>
    <t>Наименование оказываемой услуги (выпол-няемой работы)</t>
  </si>
  <si>
    <t>Вариант оказания (выпол-нения)</t>
  </si>
  <si>
    <t>Показатель (качества, объема)</t>
  </si>
  <si>
    <t>Наименование показателя</t>
  </si>
  <si>
    <t>показатель объема</t>
  </si>
  <si>
    <t>Причины отклонения значений от запланированных</t>
  </si>
  <si>
    <t>Приложение</t>
  </si>
  <si>
    <t>%</t>
  </si>
  <si>
    <t>ед.</t>
  </si>
  <si>
    <t>количество нарушений санитарного и пожарного законодательства в отчетном году, выявленных при проведении проверок (определяется ежеквартально по количеству нарушений, выявленных при проведении проверок, за исключением своевременно устраненных и финансовоёмких; при результате: 0ед. - выполнено; не более 5ед. - в целом выполнено; более 5ед. - не выполнено)</t>
  </si>
  <si>
    <t>укомплектование организации специалистами, оказывающими социальные услуги (определяется ежеквартально как отношение штатных единиц специалистов основного профиля, фактически замещенных (внутреннее и внешнее совместительство), к общему их количеству; при результате: 100% и более - выполнено; от 90% до 100% - в целом выполнено; менее 90% - не выполнено)</t>
  </si>
  <si>
    <t>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 (определяется ежеквартально как отношение количества получателей социальных услуг, заключивших договор в рамках индивидуальных программ, к общему количеству получателей социальных услуг, включая получателей срочных социальных услуг; при результате: 100% и более - выполнено; от 90% до 100% - в целом выполнено; менее 90% - не выполнено)</t>
  </si>
  <si>
    <t>показатель качества 1</t>
  </si>
  <si>
    <t>показатель качества 2</t>
  </si>
  <si>
    <t>показатель качества 3</t>
  </si>
  <si>
    <t>показатель качества 4</t>
  </si>
  <si>
    <t>показатель качества 5</t>
  </si>
  <si>
    <t>удовлетворенность получателей социальных услуг в оказанных социальных услугах (определяется за год по итогам опроса в рамках «Декады качества» как отношение численности получателей социальных услуг, ответивших «положительно» на вопрос о качестве, к общей численности получателей социальных услуг, ответивших на вопрос о качестве; при результате: 100% и более - выполнено; от 90% до 100% - в целом выполнено; менее 90% - не выполнено)</t>
  </si>
  <si>
    <t>доступность получения социальных услуг в организации (определяется за год по установленным критериям обеспечения доступности как отношение фактически достигнутой суммы баллов к максимально возможной; при результате: 100% и более - выполнено; от 90% до 100% - в целом выполнено; менее 90% - не выполнено)</t>
  </si>
  <si>
    <t>численность граждан, получивших социальные услуги (определяется ежеквартально по данным, сформированным в информационной системе министерства социальной политики «Регистр получателей социальных услуг Красноярского края»; при результате: 100% и более - выполнено; от 90% до 100% - в целом выполнено; менее 90% - не выполнено)</t>
  </si>
  <si>
    <t>чел.</t>
  </si>
  <si>
    <t>востребованность услуги</t>
  </si>
  <si>
    <t>нарушения отсутствуют</t>
  </si>
  <si>
    <t>=100%</t>
  </si>
  <si>
    <t>Еди-ница
изме-рения</t>
  </si>
  <si>
    <t>Наименование учреждения, оказывающего услугу (выполняю-щего работу)</t>
  </si>
  <si>
    <t>Наименование учреждения, услуги</t>
  </si>
  <si>
    <r>
      <t>ОЦ</t>
    </r>
    <r>
      <rPr>
        <vertAlign val="subscript"/>
        <sz val="12"/>
        <rFont val="Times New Roman"/>
        <family val="1"/>
        <charset val="204"/>
      </rPr>
      <t>итоговая</t>
    </r>
  </si>
  <si>
    <t>в том числе:</t>
  </si>
  <si>
    <t>1.1</t>
  </si>
  <si>
    <t>1.2</t>
  </si>
  <si>
    <t>в том числе по услугам:</t>
  </si>
  <si>
    <t>2.1</t>
  </si>
  <si>
    <t>2.2</t>
  </si>
  <si>
    <t>3.1</t>
  </si>
  <si>
    <t>3.2</t>
  </si>
  <si>
    <t>в форме социального обслуживания на дому (очно)</t>
  </si>
  <si>
    <t>3.3</t>
  </si>
  <si>
    <t>в форме социального обслуживания на дому (заочно)</t>
  </si>
  <si>
    <t>4.1</t>
  </si>
  <si>
    <t>4.2</t>
  </si>
  <si>
    <t>4.3</t>
  </si>
  <si>
    <t>5.1</t>
  </si>
  <si>
    <t>5.2</t>
  </si>
  <si>
    <t>5.3</t>
  </si>
  <si>
    <t>6</t>
  </si>
  <si>
    <t>6.1</t>
  </si>
  <si>
    <t>6.2</t>
  </si>
  <si>
    <t>6.3</t>
  </si>
  <si>
    <t>7.</t>
  </si>
  <si>
    <t>7.1</t>
  </si>
  <si>
    <t>7.2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</si>
  <si>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</si>
  <si>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</si>
  <si>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</si>
  <si>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</si>
  <si>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</si>
  <si>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</si>
  <si>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</si>
  <si>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</si>
  <si>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</si>
  <si>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10</t>
  </si>
  <si>
    <t>10.1</t>
  </si>
  <si>
    <t>10.2</t>
  </si>
  <si>
    <t>10.3</t>
  </si>
  <si>
    <t>11</t>
  </si>
  <si>
    <t>11.1</t>
  </si>
  <si>
    <t>11.2</t>
  </si>
  <si>
    <t>11.3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</si>
  <si>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</si>
  <si>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</si>
  <si>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</si>
  <si>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</si>
  <si>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</si>
  <si>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</si>
  <si>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</si>
  <si>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</si>
  <si>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</si>
  <si>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</si>
  <si>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14.2</t>
  </si>
  <si>
    <t>14.3</t>
  </si>
  <si>
    <t>соц.обслуживание в стационарной форме</t>
  </si>
  <si>
    <t>соц.обслуживание в полустационарной форме</t>
  </si>
  <si>
    <t>соц.обслуживание на дому (очно)</t>
  </si>
  <si>
    <t>услуга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</si>
  <si>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</si>
  <si>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</si>
  <si>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</si>
  <si>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</si>
  <si>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</si>
  <si>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>занято 19 ед. из 20 штатных ед.</t>
  </si>
  <si>
    <t>(перераспределение объемов услуги между учреждениями)</t>
  </si>
  <si>
    <t>Наименование учреждения</t>
  </si>
  <si>
    <t>ожидаемое исполнение</t>
  </si>
  <si>
    <t>проект перераспределения</t>
  </si>
  <si>
    <t>МБУ "ГЦСОН "Родник"</t>
  </si>
  <si>
    <t>МБУСО "Центр "Радуга"</t>
  </si>
  <si>
    <t>МБУ "ЦСО Ленинского района"</t>
  </si>
  <si>
    <t>МБУ "ЦСО Советского района"</t>
  </si>
  <si>
    <t>Итого</t>
  </si>
  <si>
    <t>утверждено
в мун. задании</t>
  </si>
  <si>
    <t>отклонение</t>
  </si>
  <si>
    <t>Объем услуги
(численность получателей социальных услуг), человек</t>
  </si>
  <si>
    <t>6=5-3</t>
  </si>
  <si>
    <t>КОРРЕКТИРОВКА МУНИЦИПАЛЬНЫХ ЗАДАНИЙ на 2017 ГОД</t>
  </si>
  <si>
    <t>Оценка выполнения муниципального задания в разрезе муниципальных учреждений социального обслуживания города Красноярска за 2017 год</t>
  </si>
  <si>
    <t>47 получателей соцуслуг из 47 опрошенных ответили "+" на вопрос о качестве</t>
  </si>
  <si>
    <t>300 получателей соцуслуг из 300 опрошенных ответили "+" на вопрос о качестве</t>
  </si>
  <si>
    <t>обеспечена доступность на 9,866 баллов из 10</t>
  </si>
  <si>
    <t>услуги по договору оказаны 454 получателям вместо 255 или 34,58% от показателя объема</t>
  </si>
  <si>
    <t>услуги по договору оказаны 1165 получателям или 100% от показателя объема</t>
  </si>
  <si>
    <t>о фактическом исполнении муниципальных заданий муниципальными учреждениями социального обслуживания за 2017 год</t>
  </si>
  <si>
    <t>И.о.начальника отдела планирования и бюджетного исполнения</t>
  </si>
  <si>
    <t>С.В. Васюта</t>
  </si>
  <si>
    <t>Анализ выполнения муниципального задания по формам социального обслуживания за 2017 год</t>
  </si>
  <si>
    <t>занято 80 ед. из 81 штатных ед.</t>
  </si>
  <si>
    <t xml:space="preserve">Директор </t>
  </si>
  <si>
    <t>Н.В. Ильичева</t>
  </si>
  <si>
    <r>
      <t>Значение, утвержденное в муниципаль-ном задании на год
(К1плi, К2плi</t>
    </r>
    <r>
      <rPr>
        <vertAlign val="superscript"/>
        <sz val="10"/>
        <color theme="1" tint="4.9989318521683403E-2"/>
        <rFont val="Times New Roman"/>
        <family val="1"/>
        <charset val="204"/>
      </rPr>
      <t>1</t>
    </r>
    <r>
      <rPr>
        <sz val="10"/>
        <color theme="1" tint="4.9989318521683403E-2"/>
        <rFont val="Times New Roman"/>
        <family val="1"/>
        <charset val="204"/>
      </rPr>
      <t>)</t>
    </r>
  </si>
  <si>
    <r>
      <t>Фактическое значение
за год
(К1фi, К2фi</t>
    </r>
    <r>
      <rPr>
        <vertAlign val="superscript"/>
        <sz val="10"/>
        <color theme="1" tint="4.9989318521683403E-2"/>
        <rFont val="Times New Roman"/>
        <family val="1"/>
        <charset val="204"/>
      </rPr>
      <t>2</t>
    </r>
    <r>
      <rPr>
        <sz val="10"/>
        <color theme="1" tint="4.9989318521683403E-2"/>
        <rFont val="Times New Roman"/>
        <family val="1"/>
        <charset val="204"/>
      </rPr>
      <t>)</t>
    </r>
  </si>
  <si>
    <r>
      <t>Оценка выполнения муниципаль-ными учреждениями муниципаль-ного задания по каждому показателю
(К1i, К2i</t>
    </r>
    <r>
      <rPr>
        <vertAlign val="superscript"/>
        <sz val="10"/>
        <color theme="1" tint="4.9989318521683403E-2"/>
        <rFont val="Times New Roman"/>
        <family val="1"/>
        <charset val="204"/>
      </rPr>
      <t>3</t>
    </r>
    <r>
      <rPr>
        <sz val="10"/>
        <color theme="1" tint="4.9989318521683403E-2"/>
        <rFont val="Times New Roman"/>
        <family val="1"/>
        <charset val="204"/>
      </rPr>
      <t>)</t>
    </r>
  </si>
  <si>
    <r>
      <t>Сводная оценка выполнения муниципаль-ными учрежде-ниями муници-пального зада-ния по показа-телям (качества, объема)
(К1, К2</t>
    </r>
    <r>
      <rPr>
        <vertAlign val="superscript"/>
        <sz val="10"/>
        <color theme="1" tint="4.9989318521683403E-2"/>
        <rFont val="Times New Roman"/>
        <family val="1"/>
        <charset val="204"/>
      </rPr>
      <t>4</t>
    </r>
    <r>
      <rPr>
        <sz val="10"/>
        <color theme="1" tint="4.9989318521683403E-2"/>
        <rFont val="Times New Roman"/>
        <family val="1"/>
        <charset val="204"/>
      </rPr>
      <t>)</t>
    </r>
  </si>
  <si>
    <r>
      <t>Оценка итоговая
ОЦитоговая</t>
    </r>
    <r>
      <rPr>
        <vertAlign val="superscript"/>
        <sz val="10"/>
        <color theme="1" tint="4.9989318521683403E-2"/>
        <rFont val="Times New Roman"/>
        <family val="1"/>
        <charset val="204"/>
      </rPr>
      <t>5</t>
    </r>
  </si>
  <si>
    <r>
      <t>Заключение о выполнении муниципаль-ного задания муниципаль-ным учреждением</t>
    </r>
    <r>
      <rPr>
        <vertAlign val="superscript"/>
        <sz val="10"/>
        <color theme="1" tint="4.9989318521683403E-2"/>
        <rFont val="Times New Roman"/>
        <family val="1"/>
        <charset val="204"/>
      </rPr>
      <t>6</t>
    </r>
  </si>
  <si>
    <t>СВОДНЫЙ ОТЧЕТ Лен.ЦСО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</si>
</sst>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1"/>
      <color theme="1"/>
      <name val="Calibri"/>
      <family val="2"/>
      <charset val="204"/>
      <scheme val="minor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vertAlign val="superscript"/>
      <sz val="10"/>
      <color theme="1" tint="4.9989318521683403E-2"/>
      <name val="Times New Roman"/>
      <family val="1"/>
      <charset val="204"/>
    </font>
    <font>
      <sz val="8"/>
      <color theme="1" tint="4.9989318521683403E-2"/>
      <name val="Calibri"/>
      <family val="2"/>
      <charset val="204"/>
      <scheme val="minor"/>
    </font>
    <font>
      <sz val="9.5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4"/>
      <color theme="1" tint="4.9989318521683403E-2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1" fillId="0" borderId="0" xfId="0" applyFont="1" applyFill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1" fillId="0" borderId="0" xfId="0" applyFont="1" applyFill="1"/>
    <xf numFmtId="0" fontId="0" fillId="0" borderId="0" xfId="0" applyFill="1"/>
    <xf numFmtId="0" fontId="1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0" fontId="16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6" fillId="0" borderId="0" xfId="0" applyFont="1"/>
    <xf numFmtId="0" fontId="1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6" fillId="0" borderId="0" xfId="0" applyFont="1" applyFill="1"/>
    <xf numFmtId="0" fontId="10" fillId="0" borderId="1" xfId="0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Fill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10" fontId="9" fillId="0" borderId="0" xfId="0" applyNumberFormat="1" applyFont="1" applyBorder="1" applyAlignment="1">
      <alignment vertical="top" wrapText="1"/>
    </xf>
    <xf numFmtId="10" fontId="9" fillId="0" borderId="0" xfId="0" applyNumberFormat="1" applyFont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10" fontId="26" fillId="0" borderId="1" xfId="0" applyNumberFormat="1" applyFont="1" applyFill="1" applyBorder="1" applyAlignment="1">
      <alignment vertical="top"/>
    </xf>
    <xf numFmtId="10" fontId="26" fillId="0" borderId="1" xfId="0" applyNumberFormat="1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0" fontId="30" fillId="0" borderId="3" xfId="0" applyFont="1" applyFill="1" applyBorder="1" applyAlignment="1">
      <alignment vertical="top" wrapText="1"/>
    </xf>
    <xf numFmtId="0" fontId="30" fillId="0" borderId="4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10" fontId="26" fillId="0" borderId="2" xfId="0" applyNumberFormat="1" applyFont="1" applyFill="1" applyBorder="1" applyAlignment="1">
      <alignment vertical="top"/>
    </xf>
    <xf numFmtId="10" fontId="26" fillId="0" borderId="3" xfId="0" applyNumberFormat="1" applyFont="1" applyFill="1" applyBorder="1" applyAlignment="1">
      <alignment vertical="top"/>
    </xf>
    <xf numFmtId="10" fontId="26" fillId="0" borderId="4" xfId="0" applyNumberFormat="1" applyFont="1" applyFill="1" applyBorder="1" applyAlignment="1">
      <alignment vertical="top"/>
    </xf>
    <xf numFmtId="10" fontId="26" fillId="0" borderId="2" xfId="0" applyNumberFormat="1" applyFont="1" applyBorder="1" applyAlignment="1">
      <alignment vertical="top"/>
    </xf>
    <xf numFmtId="0" fontId="28" fillId="0" borderId="3" xfId="0" applyFont="1" applyBorder="1" applyAlignment="1">
      <alignment vertical="top"/>
    </xf>
    <xf numFmtId="0" fontId="28" fillId="0" borderId="4" xfId="0" applyFont="1" applyBorder="1" applyAlignment="1">
      <alignment vertical="top"/>
    </xf>
    <xf numFmtId="0" fontId="27" fillId="0" borderId="2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70" zoomScaleNormal="70" workbookViewId="0">
      <pane xSplit="5" ySplit="6" topLeftCell="F7" activePane="bottomRight" state="frozen"/>
      <selection pane="topRight" activeCell="F1" sqref="F1"/>
      <selection pane="bottomLeft" activeCell="A8" sqref="A8"/>
      <selection pane="bottomRight" activeCell="R7" sqref="R7"/>
    </sheetView>
  </sheetViews>
  <sheetFormatPr defaultColWidth="9.21875" defaultRowHeight="14.4" x14ac:dyDescent="0.3"/>
  <cols>
    <col min="1" max="1" width="12.5546875" style="21" customWidth="1"/>
    <col min="2" max="2" width="13.44140625" style="21" customWidth="1"/>
    <col min="3" max="3" width="8.21875" style="21" customWidth="1"/>
    <col min="4" max="4" width="10.5546875" style="21" customWidth="1"/>
    <col min="5" max="5" width="60.21875" style="21" customWidth="1"/>
    <col min="6" max="6" width="6.21875" style="21" customWidth="1"/>
    <col min="7" max="7" width="11.77734375" style="21" customWidth="1"/>
    <col min="8" max="8" width="10.5546875" style="21" customWidth="1"/>
    <col min="9" max="9" width="12.21875" style="21" customWidth="1"/>
    <col min="10" max="10" width="13.21875" style="21" customWidth="1"/>
    <col min="11" max="11" width="12.21875" style="21" customWidth="1"/>
    <col min="12" max="12" width="11.77734375" style="21" customWidth="1"/>
    <col min="13" max="13" width="22.44140625" style="21" customWidth="1"/>
    <col min="14" max="16384" width="9.21875" style="21"/>
  </cols>
  <sheetData>
    <row r="1" spans="1:15" s="23" customFormat="1" ht="13.8" x14ac:dyDescent="0.3">
      <c r="M1" s="24" t="s">
        <v>41</v>
      </c>
    </row>
    <row r="2" spans="1:15" s="22" customFormat="1" ht="18" x14ac:dyDescent="0.3">
      <c r="A2" s="93" t="s">
        <v>159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s="22" customFormat="1" ht="18" x14ac:dyDescent="0.3">
      <c r="A3" s="93" t="s">
        <v>146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5" s="16" customFormat="1" ht="13.2" x14ac:dyDescent="0.3"/>
    <row r="5" spans="1:15" s="17" customFormat="1" ht="139.5" customHeight="1" x14ac:dyDescent="0.3">
      <c r="A5" s="69" t="s">
        <v>60</v>
      </c>
      <c r="B5" s="69" t="s">
        <v>35</v>
      </c>
      <c r="C5" s="69" t="s">
        <v>36</v>
      </c>
      <c r="D5" s="69" t="s">
        <v>37</v>
      </c>
      <c r="E5" s="69" t="s">
        <v>38</v>
      </c>
      <c r="F5" s="69" t="s">
        <v>59</v>
      </c>
      <c r="G5" s="69" t="s">
        <v>153</v>
      </c>
      <c r="H5" s="69" t="s">
        <v>154</v>
      </c>
      <c r="I5" s="69" t="s">
        <v>155</v>
      </c>
      <c r="J5" s="69" t="s">
        <v>156</v>
      </c>
      <c r="K5" s="69" t="s">
        <v>157</v>
      </c>
      <c r="L5" s="69" t="s">
        <v>158</v>
      </c>
      <c r="M5" s="69" t="s">
        <v>40</v>
      </c>
    </row>
    <row r="6" spans="1:15" s="18" customFormat="1" ht="10.19999999999999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</row>
    <row r="7" spans="1:15" s="17" customFormat="1" ht="94.5" customHeight="1" x14ac:dyDescent="0.3">
      <c r="A7" s="79" t="s">
        <v>28</v>
      </c>
      <c r="B7" s="83" t="s">
        <v>120</v>
      </c>
      <c r="C7" s="83" t="s">
        <v>119</v>
      </c>
      <c r="D7" s="71" t="s">
        <v>47</v>
      </c>
      <c r="E7" s="72" t="s">
        <v>46</v>
      </c>
      <c r="F7" s="73" t="s">
        <v>42</v>
      </c>
      <c r="G7" s="74">
        <v>0.12</v>
      </c>
      <c r="H7" s="74">
        <f>(268+186)/H12</f>
        <v>0.34577303884234578</v>
      </c>
      <c r="I7" s="75">
        <f t="shared" ref="I7" si="0">IF(H7/G7&gt;100%,100%,H7/G7)</f>
        <v>1</v>
      </c>
      <c r="J7" s="84">
        <f>(I7+I8+I9)/3</f>
        <v>1</v>
      </c>
      <c r="K7" s="87">
        <f>(J7+J12)/2</f>
        <v>1</v>
      </c>
      <c r="L7" s="90" t="str">
        <f>IF(K7&lt;90%,"не выполнено",IF(K7&lt;100%,"в целом выполнено","выполнено"))</f>
        <v>выполнено</v>
      </c>
      <c r="M7" s="76" t="s">
        <v>144</v>
      </c>
      <c r="O7" s="19"/>
    </row>
    <row r="8" spans="1:15" s="17" customFormat="1" ht="69" customHeight="1" x14ac:dyDescent="0.3">
      <c r="A8" s="80"/>
      <c r="B8" s="83"/>
      <c r="C8" s="83"/>
      <c r="D8" s="71" t="s">
        <v>48</v>
      </c>
      <c r="E8" s="72" t="s">
        <v>44</v>
      </c>
      <c r="F8" s="73" t="s">
        <v>43</v>
      </c>
      <c r="G8" s="77">
        <v>0</v>
      </c>
      <c r="H8" s="77">
        <v>0</v>
      </c>
      <c r="I8" s="74">
        <f>IF(H8=0,100%,IF(H8=1,98%,IF(H8=2,96%,IF(H8=3,94%,IF(H8=4,92%,IF(H8=5,90%,89.9%))))))</f>
        <v>1</v>
      </c>
      <c r="J8" s="85"/>
      <c r="K8" s="88"/>
      <c r="L8" s="91"/>
      <c r="M8" s="76" t="s">
        <v>57</v>
      </c>
    </row>
    <row r="9" spans="1:15" s="17" customFormat="1" ht="68.25" customHeight="1" x14ac:dyDescent="0.3">
      <c r="A9" s="80"/>
      <c r="B9" s="83"/>
      <c r="C9" s="83"/>
      <c r="D9" s="71" t="s">
        <v>49</v>
      </c>
      <c r="E9" s="72" t="s">
        <v>45</v>
      </c>
      <c r="F9" s="73" t="s">
        <v>42</v>
      </c>
      <c r="G9" s="75">
        <v>0.9</v>
      </c>
      <c r="H9" s="75">
        <f>19/20</f>
        <v>0.95</v>
      </c>
      <c r="I9" s="75">
        <f t="shared" ref="I9:I16" si="1">IF(H9/G9&gt;100%,100%,H9/G9)</f>
        <v>1</v>
      </c>
      <c r="J9" s="85"/>
      <c r="K9" s="88"/>
      <c r="L9" s="91"/>
      <c r="M9" s="71" t="s">
        <v>125</v>
      </c>
    </row>
    <row r="10" spans="1:15" s="17" customFormat="1" ht="80.25" customHeight="1" x14ac:dyDescent="0.3">
      <c r="A10" s="80"/>
      <c r="B10" s="83"/>
      <c r="C10" s="83"/>
      <c r="D10" s="71" t="s">
        <v>50</v>
      </c>
      <c r="E10" s="72" t="s">
        <v>52</v>
      </c>
      <c r="F10" s="73" t="s">
        <v>42</v>
      </c>
      <c r="G10" s="75">
        <v>0.9</v>
      </c>
      <c r="H10" s="75">
        <f>47/47</f>
        <v>1</v>
      </c>
      <c r="I10" s="75">
        <f t="shared" si="1"/>
        <v>1</v>
      </c>
      <c r="J10" s="85"/>
      <c r="K10" s="88"/>
      <c r="L10" s="91"/>
      <c r="M10" s="71" t="s">
        <v>141</v>
      </c>
    </row>
    <row r="11" spans="1:15" s="63" customFormat="1" ht="66" customHeight="1" x14ac:dyDescent="0.3">
      <c r="A11" s="80"/>
      <c r="B11" s="83"/>
      <c r="C11" s="83"/>
      <c r="D11" s="71" t="s">
        <v>51</v>
      </c>
      <c r="E11" s="72" t="s">
        <v>53</v>
      </c>
      <c r="F11" s="73" t="s">
        <v>42</v>
      </c>
      <c r="G11" s="75">
        <f>4/10</f>
        <v>0.4</v>
      </c>
      <c r="H11" s="75">
        <f>9.866/10</f>
        <v>0.98659999999999992</v>
      </c>
      <c r="I11" s="75">
        <f t="shared" si="1"/>
        <v>1</v>
      </c>
      <c r="J11" s="86"/>
      <c r="K11" s="88"/>
      <c r="L11" s="91"/>
      <c r="M11" s="71" t="s">
        <v>143</v>
      </c>
    </row>
    <row r="12" spans="1:15" s="17" customFormat="1" ht="66.75" customHeight="1" x14ac:dyDescent="0.3">
      <c r="A12" s="80"/>
      <c r="B12" s="83"/>
      <c r="C12" s="83"/>
      <c r="D12" s="71" t="s">
        <v>39</v>
      </c>
      <c r="E12" s="72" t="s">
        <v>54</v>
      </c>
      <c r="F12" s="73" t="s">
        <v>55</v>
      </c>
      <c r="G12" s="78">
        <f>135+1000</f>
        <v>1135</v>
      </c>
      <c r="H12" s="78">
        <f>(268+186)+859</f>
        <v>1313</v>
      </c>
      <c r="I12" s="75">
        <f t="shared" si="1"/>
        <v>1</v>
      </c>
      <c r="J12" s="75">
        <f>I12</f>
        <v>1</v>
      </c>
      <c r="K12" s="89"/>
      <c r="L12" s="92"/>
      <c r="M12" s="76" t="s">
        <v>56</v>
      </c>
    </row>
    <row r="13" spans="1:15" s="17" customFormat="1" ht="94.5" customHeight="1" x14ac:dyDescent="0.3">
      <c r="A13" s="81"/>
      <c r="B13" s="83" t="s">
        <v>121</v>
      </c>
      <c r="C13" s="83" t="s">
        <v>119</v>
      </c>
      <c r="D13" s="71" t="s">
        <v>47</v>
      </c>
      <c r="E13" s="72" t="s">
        <v>46</v>
      </c>
      <c r="F13" s="73" t="s">
        <v>42</v>
      </c>
      <c r="G13" s="74">
        <v>1</v>
      </c>
      <c r="H13" s="74">
        <f>(806+359)/H16</f>
        <v>1</v>
      </c>
      <c r="I13" s="75">
        <f t="shared" si="1"/>
        <v>1</v>
      </c>
      <c r="J13" s="84">
        <f>(I13+I14)/2</f>
        <v>1</v>
      </c>
      <c r="K13" s="87">
        <f>(J13+J16)/2</f>
        <v>1</v>
      </c>
      <c r="L13" s="90" t="str">
        <f>IF(K13&lt;90%,"не выполнено",IF(K13&lt;100%,"в целом выполнено","выполнено"))</f>
        <v>выполнено</v>
      </c>
      <c r="M13" s="76" t="s">
        <v>145</v>
      </c>
      <c r="O13" s="19"/>
    </row>
    <row r="14" spans="1:15" s="17" customFormat="1" ht="66.75" customHeight="1" x14ac:dyDescent="0.3">
      <c r="A14" s="81"/>
      <c r="B14" s="83"/>
      <c r="C14" s="83"/>
      <c r="D14" s="71" t="s">
        <v>48</v>
      </c>
      <c r="E14" s="72" t="s">
        <v>45</v>
      </c>
      <c r="F14" s="73" t="s">
        <v>42</v>
      </c>
      <c r="G14" s="75">
        <v>0.9</v>
      </c>
      <c r="H14" s="75">
        <f>80/81</f>
        <v>0.98765432098765427</v>
      </c>
      <c r="I14" s="75">
        <f t="shared" si="1"/>
        <v>1</v>
      </c>
      <c r="J14" s="85"/>
      <c r="K14" s="88"/>
      <c r="L14" s="91"/>
      <c r="M14" s="76" t="s">
        <v>150</v>
      </c>
    </row>
    <row r="15" spans="1:15" s="17" customFormat="1" ht="79.5" customHeight="1" x14ac:dyDescent="0.3">
      <c r="A15" s="81"/>
      <c r="B15" s="83"/>
      <c r="C15" s="83"/>
      <c r="D15" s="71" t="s">
        <v>49</v>
      </c>
      <c r="E15" s="72" t="s">
        <v>52</v>
      </c>
      <c r="F15" s="73" t="s">
        <v>42</v>
      </c>
      <c r="G15" s="75">
        <v>0.9</v>
      </c>
      <c r="H15" s="75">
        <f>300/300</f>
        <v>1</v>
      </c>
      <c r="I15" s="75">
        <f t="shared" si="1"/>
        <v>1</v>
      </c>
      <c r="J15" s="85"/>
      <c r="K15" s="88"/>
      <c r="L15" s="91"/>
      <c r="M15" s="71" t="s">
        <v>142</v>
      </c>
    </row>
    <row r="16" spans="1:15" s="17" customFormat="1" ht="68.25" customHeight="1" x14ac:dyDescent="0.3">
      <c r="A16" s="82"/>
      <c r="B16" s="83"/>
      <c r="C16" s="83"/>
      <c r="D16" s="71" t="s">
        <v>39</v>
      </c>
      <c r="E16" s="72" t="s">
        <v>54</v>
      </c>
      <c r="F16" s="73" t="s">
        <v>55</v>
      </c>
      <c r="G16" s="78">
        <f>755+217</f>
        <v>972</v>
      </c>
      <c r="H16" s="78">
        <f>806+359</f>
        <v>1165</v>
      </c>
      <c r="I16" s="75">
        <f t="shared" si="1"/>
        <v>1</v>
      </c>
      <c r="J16" s="75">
        <f>I16</f>
        <v>1</v>
      </c>
      <c r="K16" s="89"/>
      <c r="L16" s="92"/>
      <c r="M16" s="76" t="s">
        <v>56</v>
      </c>
    </row>
    <row r="17" spans="1:13" s="18" customFormat="1" ht="10.199999999999999" x14ac:dyDescent="0.3">
      <c r="A17" s="64"/>
      <c r="B17" s="64"/>
      <c r="C17" s="64"/>
      <c r="D17" s="64"/>
      <c r="E17" s="64"/>
      <c r="F17" s="65"/>
      <c r="G17" s="64"/>
      <c r="H17" s="64"/>
      <c r="I17" s="66"/>
      <c r="J17" s="66"/>
      <c r="K17" s="67"/>
      <c r="L17" s="64"/>
      <c r="M17" s="64"/>
    </row>
    <row r="18" spans="1:13" s="20" customFormat="1" ht="12" x14ac:dyDescent="0.3"/>
    <row r="19" spans="1:13" s="25" customFormat="1" ht="18" x14ac:dyDescent="0.3">
      <c r="A19" s="25" t="s">
        <v>147</v>
      </c>
      <c r="M19" s="26" t="s">
        <v>148</v>
      </c>
    </row>
    <row r="20" spans="1:13" s="16" customFormat="1" ht="13.2" x14ac:dyDescent="0.3"/>
    <row r="21" spans="1:13" s="20" customFormat="1" ht="12" x14ac:dyDescent="0.3">
      <c r="A21" s="20" t="s">
        <v>1</v>
      </c>
    </row>
    <row r="22" spans="1:13" s="16" customFormat="1" ht="13.2" x14ac:dyDescent="0.3"/>
    <row r="23" spans="1:13" s="16" customFormat="1" ht="13.2" x14ac:dyDescent="0.3">
      <c r="B23" s="16" t="s">
        <v>151</v>
      </c>
      <c r="E23" s="16" t="s">
        <v>152</v>
      </c>
    </row>
    <row r="24" spans="1:13" s="16" customFormat="1" ht="13.2" x14ac:dyDescent="0.3"/>
    <row r="25" spans="1:13" s="16" customFormat="1" ht="13.2" x14ac:dyDescent="0.3"/>
  </sheetData>
  <mergeCells count="13">
    <mergeCell ref="A2:M2"/>
    <mergeCell ref="A3:M3"/>
    <mergeCell ref="L7:L12"/>
    <mergeCell ref="B13:B16"/>
    <mergeCell ref="C13:C16"/>
    <mergeCell ref="J13:J15"/>
    <mergeCell ref="K13:K16"/>
    <mergeCell ref="L13:L16"/>
    <mergeCell ref="A7:A16"/>
    <mergeCell ref="B7:B12"/>
    <mergeCell ref="C7:C12"/>
    <mergeCell ref="J7:J11"/>
    <mergeCell ref="K7:K12"/>
  </mergeCells>
  <pageMargins left="0.19685039370078741" right="0.19685039370078741" top="0.59055118110236227" bottom="0.39370078740157483" header="0.39370078740157483" footer="0.19685039370078741"/>
  <pageSetup paperSize="9" scale="70" fitToHeight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9.21875" defaultRowHeight="14.4" x14ac:dyDescent="0.3"/>
  <cols>
    <col min="1" max="1" width="4" style="50" customWidth="1"/>
    <col min="2" max="2" width="41.5546875" style="50" customWidth="1"/>
    <col min="3" max="3" width="7.77734375" style="50" customWidth="1"/>
    <col min="4" max="4" width="8.77734375" style="50" customWidth="1"/>
    <col min="5" max="5" width="16.21875" style="50" customWidth="1"/>
    <col min="6" max="6" width="7.5546875" style="50" customWidth="1"/>
    <col min="7" max="7" width="8.44140625" style="50" customWidth="1"/>
    <col min="8" max="8" width="16.21875" style="50" customWidth="1"/>
    <col min="9" max="9" width="7.77734375" style="50" customWidth="1"/>
    <col min="10" max="10" width="8.77734375" style="50" customWidth="1"/>
    <col min="11" max="11" width="16.21875" style="50" customWidth="1"/>
    <col min="12" max="16384" width="9.21875" style="50"/>
  </cols>
  <sheetData>
    <row r="1" spans="1:11" s="41" customFormat="1" ht="33" customHeight="1" x14ac:dyDescent="0.3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45" customFormat="1" ht="18.75" customHeight="1" x14ac:dyDescent="0.3">
      <c r="A2" s="96" t="s">
        <v>0</v>
      </c>
      <c r="B2" s="96" t="s">
        <v>61</v>
      </c>
      <c r="C2" s="98" t="s">
        <v>15</v>
      </c>
      <c r="D2" s="99"/>
      <c r="E2" s="100"/>
      <c r="F2" s="98" t="s">
        <v>16</v>
      </c>
      <c r="G2" s="99"/>
      <c r="H2" s="100"/>
      <c r="I2" s="98" t="s">
        <v>62</v>
      </c>
      <c r="J2" s="99"/>
      <c r="K2" s="100"/>
    </row>
    <row r="3" spans="1:11" s="39" customFormat="1" ht="26.25" customHeight="1" x14ac:dyDescent="0.3">
      <c r="A3" s="97"/>
      <c r="B3" s="97"/>
      <c r="C3" s="27" t="s">
        <v>11</v>
      </c>
      <c r="D3" s="28" t="s">
        <v>9</v>
      </c>
      <c r="E3" s="28" t="s">
        <v>10</v>
      </c>
      <c r="F3" s="27" t="s">
        <v>11</v>
      </c>
      <c r="G3" s="28" t="s">
        <v>9</v>
      </c>
      <c r="H3" s="28" t="s">
        <v>10</v>
      </c>
      <c r="I3" s="27" t="s">
        <v>11</v>
      </c>
      <c r="J3" s="28" t="s">
        <v>9</v>
      </c>
      <c r="K3" s="28" t="s">
        <v>10</v>
      </c>
    </row>
    <row r="4" spans="1:11" s="46" customFormat="1" ht="15.6" x14ac:dyDescent="0.3">
      <c r="A4" s="29">
        <v>1</v>
      </c>
      <c r="B4" s="30" t="s">
        <v>19</v>
      </c>
      <c r="C4" s="31" t="e">
        <f>MIN(C6:C7)</f>
        <v>#REF!</v>
      </c>
      <c r="D4" s="32" t="e">
        <f>IF(C4&lt;90%,"&lt;90%",IF(C4&lt;100%,"90%-100%","100% и&gt;"))</f>
        <v>#REF!</v>
      </c>
      <c r="E4" s="32" t="e">
        <f>IF(D4="&lt;90%","не выполнено",IF(D4="90%-100%","в целом выполнено","выполнено"))</f>
        <v>#REF!</v>
      </c>
      <c r="F4" s="31" t="e">
        <f>MIN(F6:F7)</f>
        <v>#REF!</v>
      </c>
      <c r="G4" s="32" t="e">
        <f>IF(F4&lt;90%,"&lt;90%",IF(F4&lt;100%,"90%-100%","100% и&gt;"))</f>
        <v>#REF!</v>
      </c>
      <c r="H4" s="32" t="e">
        <f>IF(G4="&lt;90%","не выполнено",IF(G4="90%-100%","в целом выполнено","выполнено"))</f>
        <v>#REF!</v>
      </c>
      <c r="I4" s="31" t="e">
        <f>MIN(I6:I7)</f>
        <v>#REF!</v>
      </c>
      <c r="J4" s="32" t="e">
        <f>IF(I4&lt;90%,"&lt;90%",IF(I4&lt;100%,"90%-100%","100% и&gt;"))</f>
        <v>#REF!</v>
      </c>
      <c r="K4" s="32" t="e">
        <f>IF(J4="&lt;90%","не выполнено",IF(J4="90%-100%","в целом выполнено","выполнено"))</f>
        <v>#REF!</v>
      </c>
    </row>
    <row r="5" spans="1:11" s="47" customFormat="1" ht="11.25" customHeight="1" x14ac:dyDescent="0.3">
      <c r="A5" s="33"/>
      <c r="B5" s="51" t="s">
        <v>63</v>
      </c>
      <c r="C5" s="34"/>
      <c r="D5" s="35"/>
      <c r="E5" s="35"/>
      <c r="F5" s="34"/>
      <c r="G5" s="35"/>
      <c r="H5" s="35"/>
      <c r="I5" s="34"/>
      <c r="J5" s="35"/>
      <c r="K5" s="35"/>
    </row>
    <row r="6" spans="1:11" s="48" customFormat="1" ht="13.2" x14ac:dyDescent="0.3">
      <c r="A6" s="36" t="s">
        <v>64</v>
      </c>
      <c r="B6" s="38" t="s">
        <v>116</v>
      </c>
      <c r="C6" s="37" t="e">
        <f>Отчет2017!#REF!</f>
        <v>#REF!</v>
      </c>
      <c r="D6" s="32" t="e">
        <f>IF(C6&lt;90%,"&lt;90%",IF(C6&lt;100%,"90%-100%","100% и&gt;"))</f>
        <v>#REF!</v>
      </c>
      <c r="E6" s="32" t="e">
        <f>IF(D6="&lt;90%","не выполнено",IF(D6="90%-100%","в целом выполнено","выполнено"))</f>
        <v>#REF!</v>
      </c>
      <c r="F6" s="37" t="e">
        <f>Отчет2017!#REF!</f>
        <v>#REF!</v>
      </c>
      <c r="G6" s="32" t="e">
        <f>IF(F6&lt;90%,"&lt;90%",IF(F6&lt;100%,"90%-100%","100% и&gt;"))</f>
        <v>#REF!</v>
      </c>
      <c r="H6" s="32" t="e">
        <f>IF(G6="&lt;90%","не выполнено",IF(G6="90%-100%","в целом выполнено","выполнено"))</f>
        <v>#REF!</v>
      </c>
      <c r="I6" s="37" t="e">
        <f>Отчет2017!#REF!</f>
        <v>#REF!</v>
      </c>
      <c r="J6" s="32" t="e">
        <f>IF(I6&lt;90%,"&lt;90%",IF(I6&lt;100%,"90%-100%","100% и&gt;"))</f>
        <v>#REF!</v>
      </c>
      <c r="K6" s="32" t="e">
        <f>IF(J6="&lt;90%","не выполнено",IF(J6="90%-100%","в целом выполнено","выполнено"))</f>
        <v>#REF!</v>
      </c>
    </row>
    <row r="7" spans="1:11" s="48" customFormat="1" ht="13.2" x14ac:dyDescent="0.3">
      <c r="A7" s="36" t="s">
        <v>65</v>
      </c>
      <c r="B7" s="38" t="s">
        <v>117</v>
      </c>
      <c r="C7" s="37" t="e">
        <f>Отчет2017!#REF!</f>
        <v>#REF!</v>
      </c>
      <c r="D7" s="32" t="e">
        <f>IF(C7&lt;90%,"&lt;90%",IF(C7&lt;100%,"90%-100%","100% и&gt;"))</f>
        <v>#REF!</v>
      </c>
      <c r="E7" s="32" t="e">
        <f>IF(D7="&lt;90%","не выполнено",IF(D7="90%-100%","в целом выполнено","выполнено"))</f>
        <v>#REF!</v>
      </c>
      <c r="F7" s="52" t="e">
        <f>Отчет2017!#REF!</f>
        <v>#REF!</v>
      </c>
      <c r="G7" s="53" t="e">
        <f>IF(F7&lt;90%,"&lt;90%",IF(F7&lt;100%,"90%-100%","100% и&gt;"))</f>
        <v>#REF!</v>
      </c>
      <c r="H7" s="53" t="e">
        <f>IF(G7="&lt;90%","не выполнено",IF(G7="90%-100%","в целом выполнено","выполнено"))</f>
        <v>#REF!</v>
      </c>
      <c r="I7" s="52" t="e">
        <f>Отчет2017!#REF!</f>
        <v>#REF!</v>
      </c>
      <c r="J7" s="53" t="e">
        <f>IF(I7&lt;90%,"&lt;90%",IF(I7&lt;100%,"90%-100%","100% и&gt;"))</f>
        <v>#REF!</v>
      </c>
      <c r="K7" s="53" t="e">
        <f>IF(J7="&lt;90%","не выполнено",IF(J7="90%-100%","в целом выполнено","выполнено"))</f>
        <v>#REF!</v>
      </c>
    </row>
    <row r="8" spans="1:11" s="46" customFormat="1" ht="15.6" x14ac:dyDescent="0.3">
      <c r="A8" s="29" t="s">
        <v>3</v>
      </c>
      <c r="B8" s="30" t="s">
        <v>18</v>
      </c>
      <c r="C8" s="31" t="e">
        <f>MIN(C10:C11)</f>
        <v>#REF!</v>
      </c>
      <c r="D8" s="32" t="e">
        <f>IF(C8&lt;90%,"&lt;90%",IF(C8&lt;100%,"90%-100%","100% и&gt;"))</f>
        <v>#REF!</v>
      </c>
      <c r="E8" s="32" t="e">
        <f>IF(D8="&lt;90%","не выполнено",IF(D8="90%-100%","в целом выполнено","выполнено"))</f>
        <v>#REF!</v>
      </c>
      <c r="F8" s="31" t="e">
        <f>MIN(F10:F11)</f>
        <v>#REF!</v>
      </c>
      <c r="G8" s="32" t="e">
        <f>IF(F8&lt;90%,"&lt;90%",IF(F8&lt;100%,"90%-100%","100% и&gt;"))</f>
        <v>#REF!</v>
      </c>
      <c r="H8" s="32" t="e">
        <f>IF(G8="&lt;90%","не выполнено",IF(G8="90%-100%","в целом выполнено","выполнено"))</f>
        <v>#REF!</v>
      </c>
      <c r="I8" s="31" t="e">
        <f>MIN(I10:I11)</f>
        <v>#REF!</v>
      </c>
      <c r="J8" s="32" t="e">
        <f>IF(I8&lt;90%,"&lt;90%",IF(I8&lt;100%,"90%-100%","100% и&gt;"))</f>
        <v>#REF!</v>
      </c>
      <c r="K8" s="32" t="e">
        <f>IF(J8="&lt;90%","не выполнено",IF(J8="90%-100%","в целом выполнено","выполнено"))</f>
        <v>#REF!</v>
      </c>
    </row>
    <row r="9" spans="1:11" s="47" customFormat="1" ht="11.25" customHeight="1" x14ac:dyDescent="0.3">
      <c r="A9" s="33"/>
      <c r="B9" s="51" t="s">
        <v>66</v>
      </c>
      <c r="C9" s="34"/>
      <c r="D9" s="35"/>
      <c r="E9" s="35"/>
      <c r="F9" s="34"/>
      <c r="G9" s="35"/>
      <c r="H9" s="35"/>
      <c r="I9" s="34"/>
      <c r="J9" s="35"/>
      <c r="K9" s="35"/>
    </row>
    <row r="10" spans="1:11" s="48" customFormat="1" ht="13.2" x14ac:dyDescent="0.3">
      <c r="A10" s="36" t="s">
        <v>67</v>
      </c>
      <c r="B10" s="38" t="s">
        <v>116</v>
      </c>
      <c r="C10" s="37" t="e">
        <f>Отчет2017!#REF!</f>
        <v>#REF!</v>
      </c>
      <c r="D10" s="32" t="e">
        <f>IF(C10&lt;90%,"&lt;90%",IF(C10&lt;100%,"90%-100%","100% и&gt;"))</f>
        <v>#REF!</v>
      </c>
      <c r="E10" s="32" t="e">
        <f>IF(D10="&lt;90%","не выполнено",IF(D10="90%-100%","в целом выполнено","выполнено"))</f>
        <v>#REF!</v>
      </c>
      <c r="F10" s="52" t="e">
        <f>Отчет2017!#REF!</f>
        <v>#REF!</v>
      </c>
      <c r="G10" s="53" t="e">
        <f>IF(F10&lt;90%,"&lt;90%",IF(F10&lt;100%,"90%-100%","100% и&gt;"))</f>
        <v>#REF!</v>
      </c>
      <c r="H10" s="53" t="e">
        <f>IF(G10="&lt;90%","не выполнено",IF(G10="90%-100%","в целом выполнено","выполнено"))</f>
        <v>#REF!</v>
      </c>
      <c r="I10" s="52" t="e">
        <f>Отчет2017!#REF!</f>
        <v>#REF!</v>
      </c>
      <c r="J10" s="53" t="e">
        <f>IF(I10&lt;90%,"&lt;90%",IF(I10&lt;100%,"90%-100%","100% и&gt;"))</f>
        <v>#REF!</v>
      </c>
      <c r="K10" s="53" t="e">
        <f>IF(J10="&lt;90%","не выполнено",IF(J10="90%-100%","в целом выполнено","выполнено"))</f>
        <v>#REF!</v>
      </c>
    </row>
    <row r="11" spans="1:11" s="48" customFormat="1" ht="13.2" x14ac:dyDescent="0.3">
      <c r="A11" s="36" t="s">
        <v>68</v>
      </c>
      <c r="B11" s="38" t="s">
        <v>117</v>
      </c>
      <c r="C11" s="37" t="e">
        <f>Отчет2017!#REF!</f>
        <v>#REF!</v>
      </c>
      <c r="D11" s="32" t="e">
        <f>IF(C11&lt;90%,"&lt;90%",IF(C11&lt;100%,"90%-100%","100% и&gt;"))</f>
        <v>#REF!</v>
      </c>
      <c r="E11" s="32" t="e">
        <f>IF(D11="&lt;90%","не выполнено",IF(D11="90%-100%","в целом выполнено","выполнено"))</f>
        <v>#REF!</v>
      </c>
      <c r="F11" s="37" t="e">
        <f>Отчет2017!#REF!</f>
        <v>#REF!</v>
      </c>
      <c r="G11" s="32" t="e">
        <f>IF(F11&lt;90%,"&lt;90%",IF(F11&lt;100%,"90%-100%","100% и&gt;"))</f>
        <v>#REF!</v>
      </c>
      <c r="H11" s="32" t="e">
        <f>IF(G11="&lt;90%","не выполнено",IF(G11="90%-100%","в целом выполнено","выполнено"))</f>
        <v>#REF!</v>
      </c>
      <c r="I11" s="37" t="e">
        <f>Отчет2017!#REF!</f>
        <v>#REF!</v>
      </c>
      <c r="J11" s="32" t="e">
        <f>IF(I11&lt;90%,"&lt;90%",IF(I11&lt;100%,"90%-100%","100% и&gt;"))</f>
        <v>#REF!</v>
      </c>
      <c r="K11" s="32" t="e">
        <f>IF(J11="&lt;90%","не выполнено",IF(J11="90%-100%","в целом выполнено","выполнено"))</f>
        <v>#REF!</v>
      </c>
    </row>
    <row r="12" spans="1:11" s="46" customFormat="1" ht="15.6" x14ac:dyDescent="0.3">
      <c r="A12" s="29" t="s">
        <v>4</v>
      </c>
      <c r="B12" s="30" t="s">
        <v>21</v>
      </c>
      <c r="C12" s="31" t="e">
        <f>MIN(C14:C15)</f>
        <v>#REF!</v>
      </c>
      <c r="D12" s="32" t="e">
        <f>IF(C12&lt;90%,"&lt;90%",IF(C12&lt;100%,"90%-100%","100% и&gt;"))</f>
        <v>#REF!</v>
      </c>
      <c r="E12" s="32" t="e">
        <f>IF(D12="&lt;90%","не выполнено",IF(D12="90%-100%","в целом выполнено","выполнено"))</f>
        <v>#REF!</v>
      </c>
      <c r="F12" s="31" t="e">
        <f>MIN(F14:F15)</f>
        <v>#REF!</v>
      </c>
      <c r="G12" s="32" t="e">
        <f>IF(F12&lt;90%,"&lt;90%",IF(F12&lt;100%,"90%-100%","100% и&gt;"))</f>
        <v>#REF!</v>
      </c>
      <c r="H12" s="32" t="e">
        <f>IF(G12="&lt;90%","не выполнено",IF(G12="90%-100%","в целом выполнено","выполнено"))</f>
        <v>#REF!</v>
      </c>
      <c r="I12" s="31" t="e">
        <f>MIN(I14:I15)</f>
        <v>#REF!</v>
      </c>
      <c r="J12" s="32" t="e">
        <f>IF(I12&lt;90%,"&lt;90%",IF(I12&lt;100%,"90%-100%","100% и&gt;"))</f>
        <v>#REF!</v>
      </c>
      <c r="K12" s="32" t="e">
        <f>IF(J12="&lt;90%","не выполнено",IF(J12="90%-100%","в целом выполнено","выполнено"))</f>
        <v>#REF!</v>
      </c>
    </row>
    <row r="13" spans="1:11" s="47" customFormat="1" ht="11.25" customHeight="1" x14ac:dyDescent="0.3">
      <c r="A13" s="33"/>
      <c r="B13" s="51" t="s">
        <v>66</v>
      </c>
      <c r="C13" s="34"/>
      <c r="D13" s="35"/>
      <c r="E13" s="35"/>
      <c r="F13" s="34"/>
      <c r="G13" s="35"/>
      <c r="H13" s="35"/>
      <c r="I13" s="34"/>
      <c r="J13" s="35"/>
      <c r="K13" s="35"/>
    </row>
    <row r="14" spans="1:11" s="48" customFormat="1" ht="13.2" x14ac:dyDescent="0.3">
      <c r="A14" s="36" t="s">
        <v>69</v>
      </c>
      <c r="B14" s="38" t="s">
        <v>117</v>
      </c>
      <c r="C14" s="37" t="e">
        <f>Отчет2017!#REF!</f>
        <v>#REF!</v>
      </c>
      <c r="D14" s="32" t="e">
        <f>IF(C14&lt;90%,"&lt;90%",IF(C14&lt;100%,"90%-100%","100% и&gt;"))</f>
        <v>#REF!</v>
      </c>
      <c r="E14" s="32" t="e">
        <f>IF(D14="&lt;90%","не выполнено",IF(D14="90%-100%","в целом выполнено","выполнено"))</f>
        <v>#REF!</v>
      </c>
      <c r="F14" s="37" t="e">
        <f>Отчет2017!#REF!</f>
        <v>#REF!</v>
      </c>
      <c r="G14" s="32" t="e">
        <f>IF(F14&lt;90%,"&lt;90%",IF(F14&lt;100%,"90%-100%","100% и&gt;"))</f>
        <v>#REF!</v>
      </c>
      <c r="H14" s="32" t="e">
        <f>IF(G14="&lt;90%","не выполнено",IF(G14="90%-100%","в целом выполнено","выполнено"))</f>
        <v>#REF!</v>
      </c>
      <c r="I14" s="37" t="e">
        <f>Отчет2017!#REF!</f>
        <v>#REF!</v>
      </c>
      <c r="J14" s="32" t="e">
        <f>IF(I14&lt;90%,"&lt;90%",IF(I14&lt;100%,"90%-100%","100% и&gt;"))</f>
        <v>#REF!</v>
      </c>
      <c r="K14" s="32" t="e">
        <f>IF(J14="&lt;90%","не выполнено",IF(J14="90%-100%","в целом выполнено","выполнено"))</f>
        <v>#REF!</v>
      </c>
    </row>
    <row r="15" spans="1:11" s="48" customFormat="1" ht="13.2" x14ac:dyDescent="0.3">
      <c r="A15" s="36" t="s">
        <v>70</v>
      </c>
      <c r="B15" s="38" t="s">
        <v>118</v>
      </c>
      <c r="C15" s="37" t="e">
        <f>Отчет2017!#REF!</f>
        <v>#REF!</v>
      </c>
      <c r="D15" s="32" t="e">
        <f>IF(C15&lt;90%,"&lt;90%",IF(C15&lt;100%,"90%-100%","100% и&gt;"))</f>
        <v>#REF!</v>
      </c>
      <c r="E15" s="32" t="e">
        <f>IF(D15="&lt;90%","не выполнено",IF(D15="90%-100%","в целом выполнено","выполнено"))</f>
        <v>#REF!</v>
      </c>
      <c r="F15" s="37" t="e">
        <f>Отчет2017!#REF!</f>
        <v>#REF!</v>
      </c>
      <c r="G15" s="32" t="e">
        <f>IF(F15&lt;90%,"&lt;90%",IF(F15&lt;100%,"90%-100%","100% и&gt;"))</f>
        <v>#REF!</v>
      </c>
      <c r="H15" s="32" t="e">
        <f>IF(G15="&lt;90%","не выполнено",IF(G15="90%-100%","в целом выполнено","выполнено"))</f>
        <v>#REF!</v>
      </c>
      <c r="I15" s="37" t="e">
        <f>Отчет2017!#REF!</f>
        <v>#REF!</v>
      </c>
      <c r="J15" s="32" t="e">
        <f>IF(I15&lt;90%,"&lt;90%",IF(I15&lt;100%,"90%-100%","100% и&gt;"))</f>
        <v>#REF!</v>
      </c>
      <c r="K15" s="32" t="e">
        <f>IF(J15="&lt;90%","не выполнено",IF(J15="90%-100%","в целом выполнено","выполнено"))</f>
        <v>#REF!</v>
      </c>
    </row>
    <row r="16" spans="1:11" s="48" customFormat="1" ht="13.2" hidden="1" x14ac:dyDescent="0.3">
      <c r="A16" s="36" t="s">
        <v>72</v>
      </c>
      <c r="B16" s="38" t="s">
        <v>73</v>
      </c>
      <c r="C16" s="37"/>
      <c r="D16" s="32"/>
      <c r="E16" s="32"/>
      <c r="F16" s="37"/>
      <c r="G16" s="32"/>
      <c r="H16" s="32"/>
      <c r="I16" s="37"/>
      <c r="J16" s="32"/>
      <c r="K16" s="32"/>
    </row>
    <row r="17" spans="1:11" s="46" customFormat="1" ht="15.6" x14ac:dyDescent="0.3">
      <c r="A17" s="29" t="s">
        <v>5</v>
      </c>
      <c r="B17" s="30" t="s">
        <v>30</v>
      </c>
      <c r="C17" s="31" t="e">
        <f>MIN(C19:C20)</f>
        <v>#REF!</v>
      </c>
      <c r="D17" s="32" t="e">
        <f>IF(C17&lt;90%,"&lt;90%",IF(C17&lt;100%,"90%-100%","100% и&gt;"))</f>
        <v>#REF!</v>
      </c>
      <c r="E17" s="32" t="e">
        <f>IF(D17="&lt;90%","не выполнено",IF(D17="90%-100%","в целом выполнено","выполнено"))</f>
        <v>#REF!</v>
      </c>
      <c r="F17" s="31" t="e">
        <f>MIN(F19:F20)</f>
        <v>#REF!</v>
      </c>
      <c r="G17" s="32" t="e">
        <f>IF(F17&lt;90%,"&lt;90%",IF(F17&lt;100%,"90%-100%","100% и&gt;"))</f>
        <v>#REF!</v>
      </c>
      <c r="H17" s="32" t="e">
        <f>IF(G17="&lt;90%","не выполнено",IF(G17="90%-100%","в целом выполнено","выполнено"))</f>
        <v>#REF!</v>
      </c>
      <c r="I17" s="31" t="e">
        <f>MIN(I19:I20)</f>
        <v>#REF!</v>
      </c>
      <c r="J17" s="32" t="e">
        <f>IF(I17&lt;90%,"&lt;90%",IF(I17&lt;100%,"90%-100%","100% и&gt;"))</f>
        <v>#REF!</v>
      </c>
      <c r="K17" s="32" t="e">
        <f>IF(J17="&lt;90%","не выполнено",IF(J17="90%-100%","в целом выполнено","выполнено"))</f>
        <v>#REF!</v>
      </c>
    </row>
    <row r="18" spans="1:11" s="47" customFormat="1" ht="11.25" customHeight="1" x14ac:dyDescent="0.3">
      <c r="A18" s="33"/>
      <c r="B18" s="51" t="s">
        <v>63</v>
      </c>
      <c r="C18" s="34"/>
      <c r="D18" s="35"/>
      <c r="E18" s="35"/>
      <c r="F18" s="34"/>
      <c r="G18" s="35"/>
      <c r="H18" s="35"/>
      <c r="I18" s="34"/>
      <c r="J18" s="35"/>
      <c r="K18" s="35"/>
    </row>
    <row r="19" spans="1:11" s="48" customFormat="1" ht="13.2" x14ac:dyDescent="0.3">
      <c r="A19" s="36" t="s">
        <v>74</v>
      </c>
      <c r="B19" s="38" t="s">
        <v>117</v>
      </c>
      <c r="C19" s="37" t="e">
        <f>Отчет2017!#REF!</f>
        <v>#REF!</v>
      </c>
      <c r="D19" s="32" t="e">
        <f>IF(C19&lt;90%,"&lt;90%",IF(C19&lt;100%,"90%-100%","100% и&gt;"))</f>
        <v>#REF!</v>
      </c>
      <c r="E19" s="32" t="e">
        <f>IF(D19="&lt;90%","не выполнено",IF(D19="90%-100%","в целом выполнено","выполнено"))</f>
        <v>#REF!</v>
      </c>
      <c r="F19" s="37" t="e">
        <f>Отчет2017!#REF!</f>
        <v>#REF!</v>
      </c>
      <c r="G19" s="32" t="e">
        <f>IF(F19&lt;90%,"&lt;90%",IF(F19&lt;100%,"90%-100%","100% и&gt;"))</f>
        <v>#REF!</v>
      </c>
      <c r="H19" s="32" t="e">
        <f>IF(G19="&lt;90%","не выполнено",IF(G19="90%-100%","в целом выполнено","выполнено"))</f>
        <v>#REF!</v>
      </c>
      <c r="I19" s="37" t="e">
        <f>Отчет2017!#REF!</f>
        <v>#REF!</v>
      </c>
      <c r="J19" s="32" t="e">
        <f>IF(I19&lt;90%,"&lt;90%",IF(I19&lt;100%,"90%-100%","100% и&gt;"))</f>
        <v>#REF!</v>
      </c>
      <c r="K19" s="32" t="e">
        <f>IF(J19="&lt;90%","не выполнено",IF(J19="90%-100%","в целом выполнено","выполнено"))</f>
        <v>#REF!</v>
      </c>
    </row>
    <row r="20" spans="1:11" s="48" customFormat="1" ht="13.2" x14ac:dyDescent="0.3">
      <c r="A20" s="36" t="s">
        <v>75</v>
      </c>
      <c r="B20" s="38" t="s">
        <v>118</v>
      </c>
      <c r="C20" s="37" t="e">
        <f>Отчет2017!#REF!</f>
        <v>#REF!</v>
      </c>
      <c r="D20" s="32" t="e">
        <f>IF(C20&lt;90%,"&lt;90%",IF(C20&lt;100%,"90%-100%","100% и&gt;"))</f>
        <v>#REF!</v>
      </c>
      <c r="E20" s="32" t="e">
        <f>IF(D20="&lt;90%","не выполнено",IF(D20="90%-100%","в целом выполнено","выполнено"))</f>
        <v>#REF!</v>
      </c>
      <c r="F20" s="37" t="e">
        <f>Отчет2017!#REF!</f>
        <v>#REF!</v>
      </c>
      <c r="G20" s="32" t="e">
        <f>IF(F20&lt;90%,"&lt;90%",IF(F20&lt;100%,"90%-100%","100% и&gt;"))</f>
        <v>#REF!</v>
      </c>
      <c r="H20" s="32" t="e">
        <f>IF(G20="&lt;90%","не выполнено",IF(G20="90%-100%","в целом выполнено","выполнено"))</f>
        <v>#REF!</v>
      </c>
      <c r="I20" s="37" t="e">
        <f>Отчет2017!#REF!</f>
        <v>#REF!</v>
      </c>
      <c r="J20" s="32" t="e">
        <f>IF(I20&lt;90%,"&lt;90%",IF(I20&lt;100%,"90%-100%","100% и&gt;"))</f>
        <v>#REF!</v>
      </c>
      <c r="K20" s="32" t="e">
        <f>IF(J20="&lt;90%","не выполнено",IF(J20="90%-100%","в целом выполнено","выполнено"))</f>
        <v>#REF!</v>
      </c>
    </row>
    <row r="21" spans="1:11" s="48" customFormat="1" ht="13.2" hidden="1" x14ac:dyDescent="0.3">
      <c r="A21" s="36" t="s">
        <v>76</v>
      </c>
      <c r="B21" s="38" t="s">
        <v>73</v>
      </c>
      <c r="C21" s="37"/>
      <c r="D21" s="32"/>
      <c r="E21" s="32"/>
      <c r="F21" s="37"/>
      <c r="G21" s="32"/>
      <c r="H21" s="32"/>
      <c r="I21" s="37"/>
      <c r="J21" s="32"/>
      <c r="K21" s="32"/>
    </row>
    <row r="22" spans="1:11" s="46" customFormat="1" ht="15.6" x14ac:dyDescent="0.3">
      <c r="A22" s="29" t="s">
        <v>6</v>
      </c>
      <c r="B22" s="30" t="s">
        <v>29</v>
      </c>
      <c r="C22" s="31" t="e">
        <f>MIN(C24:C25)</f>
        <v>#REF!</v>
      </c>
      <c r="D22" s="32" t="e">
        <f>IF(C22&lt;90%,"&lt;90%",IF(C22&lt;100%,"90%-100%","100% и&gt;"))</f>
        <v>#REF!</v>
      </c>
      <c r="E22" s="32" t="e">
        <f>IF(D22="&lt;90%","не выполнено",IF(D22="90%-100%","в целом выполнено","выполнено"))</f>
        <v>#REF!</v>
      </c>
      <c r="F22" s="31" t="e">
        <f>MIN(F24:F25)</f>
        <v>#REF!</v>
      </c>
      <c r="G22" s="32" t="e">
        <f>IF(F22&lt;90%,"&lt;90%",IF(F22&lt;100%,"90%-100%","100% и&gt;"))</f>
        <v>#REF!</v>
      </c>
      <c r="H22" s="32" t="e">
        <f>IF(G22="&lt;90%","не выполнено",IF(G22="90%-100%","в целом выполнено","выполнено"))</f>
        <v>#REF!</v>
      </c>
      <c r="I22" s="31" t="e">
        <f>MIN(I24:I25)</f>
        <v>#REF!</v>
      </c>
      <c r="J22" s="32" t="e">
        <f>IF(I22&lt;90%,"&lt;90%",IF(I22&lt;100%,"90%-100%","100% и&gt;"))</f>
        <v>#REF!</v>
      </c>
      <c r="K22" s="32" t="e">
        <f>IF(J22="&lt;90%","не выполнено",IF(J22="90%-100%","в целом выполнено","выполнено"))</f>
        <v>#REF!</v>
      </c>
    </row>
    <row r="23" spans="1:11" s="47" customFormat="1" ht="11.25" customHeight="1" x14ac:dyDescent="0.3">
      <c r="A23" s="33"/>
      <c r="B23" s="51" t="s">
        <v>63</v>
      </c>
      <c r="C23" s="34"/>
      <c r="D23" s="35"/>
      <c r="E23" s="35"/>
      <c r="F23" s="34"/>
      <c r="G23" s="35"/>
      <c r="H23" s="35"/>
      <c r="I23" s="34"/>
      <c r="J23" s="35"/>
      <c r="K23" s="35"/>
    </row>
    <row r="24" spans="1:11" s="48" customFormat="1" ht="13.2" x14ac:dyDescent="0.3">
      <c r="A24" s="36" t="s">
        <v>77</v>
      </c>
      <c r="B24" s="38" t="s">
        <v>117</v>
      </c>
      <c r="C24" s="37" t="e">
        <f>Отчет2017!#REF!</f>
        <v>#REF!</v>
      </c>
      <c r="D24" s="32" t="e">
        <f>IF(C24&lt;90%,"&lt;90%",IF(C24&lt;100%,"90%-100%","100% и&gt;"))</f>
        <v>#REF!</v>
      </c>
      <c r="E24" s="32" t="e">
        <f>IF(D24="&lt;90%","не выполнено",IF(D24="90%-100%","в целом выполнено","выполнено"))</f>
        <v>#REF!</v>
      </c>
      <c r="F24" s="52" t="e">
        <f>Отчет2017!#REF!</f>
        <v>#REF!</v>
      </c>
      <c r="G24" s="53" t="e">
        <f>IF(F24&lt;90%,"&lt;90%",IF(F24&lt;100%,"90%-100%","100% и&gt;"))</f>
        <v>#REF!</v>
      </c>
      <c r="H24" s="53" t="e">
        <f>IF(G24="&lt;90%","не выполнено",IF(G24="90%-100%","в целом выполнено","выполнено"))</f>
        <v>#REF!</v>
      </c>
      <c r="I24" s="52" t="e">
        <f>Отчет2017!#REF!</f>
        <v>#REF!</v>
      </c>
      <c r="J24" s="53" t="e">
        <f>IF(I24&lt;90%,"&lt;90%",IF(I24&lt;100%,"90%-100%","100% и&gt;"))</f>
        <v>#REF!</v>
      </c>
      <c r="K24" s="53" t="e">
        <f>IF(J24="&lt;90%","не выполнено",IF(J24="90%-100%","в целом выполнено","выполнено"))</f>
        <v>#REF!</v>
      </c>
    </row>
    <row r="25" spans="1:11" s="48" customFormat="1" ht="13.2" x14ac:dyDescent="0.3">
      <c r="A25" s="36" t="s">
        <v>78</v>
      </c>
      <c r="B25" s="38" t="s">
        <v>118</v>
      </c>
      <c r="C25" s="37" t="e">
        <f>Отчет2017!#REF!</f>
        <v>#REF!</v>
      </c>
      <c r="D25" s="32" t="e">
        <f>IF(C25&lt;90%,"&lt;90%",IF(C25&lt;100%,"90%-100%","100% и&gt;"))</f>
        <v>#REF!</v>
      </c>
      <c r="E25" s="32" t="e">
        <f>IF(D25="&lt;90%","не выполнено",IF(D25="90%-100%","в целом выполнено","выполнено"))</f>
        <v>#REF!</v>
      </c>
      <c r="F25" s="37" t="e">
        <f>Отчет2017!#REF!</f>
        <v>#REF!</v>
      </c>
      <c r="G25" s="32" t="e">
        <f>IF(F25&lt;90%,"&lt;90%",IF(F25&lt;100%,"90%-100%","100% и&gt;"))</f>
        <v>#REF!</v>
      </c>
      <c r="H25" s="32" t="e">
        <f>IF(G25="&lt;90%","не выполнено",IF(G25="90%-100%","в целом выполнено","выполнено"))</f>
        <v>#REF!</v>
      </c>
      <c r="I25" s="37" t="e">
        <f>Отчет2017!#REF!</f>
        <v>#REF!</v>
      </c>
      <c r="J25" s="32" t="e">
        <f>IF(I25&lt;90%,"&lt;90%",IF(I25&lt;100%,"90%-100%","100% и&gt;"))</f>
        <v>#REF!</v>
      </c>
      <c r="K25" s="32" t="e">
        <f>IF(J25="&lt;90%","не выполнено",IF(J25="90%-100%","в целом выполнено","выполнено"))</f>
        <v>#REF!</v>
      </c>
    </row>
    <row r="26" spans="1:11" s="48" customFormat="1" ht="13.2" hidden="1" x14ac:dyDescent="0.3">
      <c r="A26" s="36" t="s">
        <v>79</v>
      </c>
      <c r="B26" s="38" t="s">
        <v>73</v>
      </c>
      <c r="C26" s="37"/>
      <c r="D26" s="32"/>
      <c r="E26" s="32"/>
      <c r="F26" s="37"/>
      <c r="G26" s="32"/>
      <c r="H26" s="32"/>
      <c r="I26" s="37"/>
      <c r="J26" s="32"/>
      <c r="K26" s="32"/>
    </row>
    <row r="27" spans="1:11" s="46" customFormat="1" ht="15.6" x14ac:dyDescent="0.3">
      <c r="A27" s="29" t="s">
        <v>80</v>
      </c>
      <c r="B27" s="30" t="s">
        <v>28</v>
      </c>
      <c r="C27" s="31">
        <f>MIN(C29:C30)</f>
        <v>1</v>
      </c>
      <c r="D27" s="32" t="str">
        <f>IF(C27&lt;90%,"&lt;90%",IF(C27&lt;100%,"90%-100%","100% и&gt;"))</f>
        <v>100% и&gt;</v>
      </c>
      <c r="E27" s="32" t="str">
        <f>IF(D27="&lt;90%","не выполнено",IF(D27="90%-100%","в целом выполнено","выполнено"))</f>
        <v>выполнено</v>
      </c>
      <c r="F27" s="31">
        <f>MIN(F29:F30)</f>
        <v>1</v>
      </c>
      <c r="G27" s="32" t="str">
        <f>IF(F27&lt;90%,"&lt;90%",IF(F27&lt;100%,"90%-100%","100% и&gt;"))</f>
        <v>100% и&gt;</v>
      </c>
      <c r="H27" s="32" t="str">
        <f>IF(G27="&lt;90%","не выполнено",IF(G27="90%-100%","в целом выполнено","выполнено"))</f>
        <v>выполнено</v>
      </c>
      <c r="I27" s="31">
        <f>MIN(I29:I30)</f>
        <v>1</v>
      </c>
      <c r="J27" s="32" t="str">
        <f>IF(I27&lt;90%,"&lt;90%",IF(I27&lt;100%,"90%-100%","100% и&gt;"))</f>
        <v>100% и&gt;</v>
      </c>
      <c r="K27" s="32" t="str">
        <f>IF(J27="&lt;90%","не выполнено",IF(J27="90%-100%","в целом выполнено","выполнено"))</f>
        <v>выполнено</v>
      </c>
    </row>
    <row r="28" spans="1:11" s="47" customFormat="1" ht="11.25" customHeight="1" x14ac:dyDescent="0.3">
      <c r="A28" s="33"/>
      <c r="B28" s="51" t="s">
        <v>63</v>
      </c>
      <c r="C28" s="34"/>
      <c r="D28" s="35"/>
      <c r="E28" s="35"/>
      <c r="F28" s="34"/>
      <c r="G28" s="35"/>
      <c r="H28" s="35"/>
      <c r="I28" s="34"/>
      <c r="J28" s="35"/>
      <c r="K28" s="35"/>
    </row>
    <row r="29" spans="1:11" s="48" customFormat="1" ht="13.2" x14ac:dyDescent="0.3">
      <c r="A29" s="36" t="s">
        <v>81</v>
      </c>
      <c r="B29" s="38" t="s">
        <v>117</v>
      </c>
      <c r="C29" s="37">
        <f>Отчет2017!J7</f>
        <v>1</v>
      </c>
      <c r="D29" s="32" t="str">
        <f>IF(C29&lt;90%,"&lt;90%",IF(C29&lt;100%,"90%-100%","100% и&gt;"))</f>
        <v>100% и&gt;</v>
      </c>
      <c r="E29" s="32" t="str">
        <f>IF(D29="&lt;90%","не выполнено",IF(D29="90%-100%","в целом выполнено","выполнено"))</f>
        <v>выполнено</v>
      </c>
      <c r="F29" s="37">
        <f>Отчет2017!J12</f>
        <v>1</v>
      </c>
      <c r="G29" s="32" t="str">
        <f>IF(F29&lt;90%,"&lt;90%",IF(F29&lt;100%,"90%-100%","100% и&gt;"))</f>
        <v>100% и&gt;</v>
      </c>
      <c r="H29" s="32" t="str">
        <f>IF(G29="&lt;90%","не выполнено",IF(G29="90%-100%","в целом выполнено","выполнено"))</f>
        <v>выполнено</v>
      </c>
      <c r="I29" s="37">
        <f>Отчет2017!K7</f>
        <v>1</v>
      </c>
      <c r="J29" s="32" t="str">
        <f>IF(I29&lt;90%,"&lt;90%",IF(I29&lt;100%,"90%-100%","100% и&gt;"))</f>
        <v>100% и&gt;</v>
      </c>
      <c r="K29" s="32" t="str">
        <f>IF(J29="&lt;90%","не выполнено",IF(J29="90%-100%","в целом выполнено","выполнено"))</f>
        <v>выполнено</v>
      </c>
    </row>
    <row r="30" spans="1:11" s="48" customFormat="1" ht="13.2" x14ac:dyDescent="0.3">
      <c r="A30" s="36" t="s">
        <v>82</v>
      </c>
      <c r="B30" s="38" t="s">
        <v>118</v>
      </c>
      <c r="C30" s="37">
        <f>Отчет2017!J13</f>
        <v>1</v>
      </c>
      <c r="D30" s="32" t="str">
        <f>IF(C30&lt;90%,"&lt;90%",IF(C30&lt;100%,"90%-100%","100% и&gt;"))</f>
        <v>100% и&gt;</v>
      </c>
      <c r="E30" s="32" t="str">
        <f>IF(D30="&lt;90%","не выполнено",IF(D30="90%-100%","в целом выполнено","выполнено"))</f>
        <v>выполнено</v>
      </c>
      <c r="F30" s="37">
        <f>Отчет2017!J16</f>
        <v>1</v>
      </c>
      <c r="G30" s="32" t="str">
        <f>IF(F30&lt;90%,"&lt;90%",IF(F30&lt;100%,"90%-100%","100% и&gt;"))</f>
        <v>100% и&gt;</v>
      </c>
      <c r="H30" s="32" t="str">
        <f>IF(G30="&lt;90%","не выполнено",IF(G30="90%-100%","в целом выполнено","выполнено"))</f>
        <v>выполнено</v>
      </c>
      <c r="I30" s="37">
        <f>Отчет2017!K13</f>
        <v>1</v>
      </c>
      <c r="J30" s="32" t="str">
        <f>IF(I30&lt;90%,"&lt;90%",IF(I30&lt;100%,"90%-100%","100% и&gt;"))</f>
        <v>100% и&gt;</v>
      </c>
      <c r="K30" s="32" t="str">
        <f>IF(J30="&lt;90%","не выполнено",IF(J30="90%-100%","в целом выполнено","выполнено"))</f>
        <v>выполнено</v>
      </c>
    </row>
    <row r="31" spans="1:11" s="48" customFormat="1" ht="13.2" hidden="1" x14ac:dyDescent="0.3">
      <c r="A31" s="36" t="s">
        <v>83</v>
      </c>
      <c r="B31" s="38" t="s">
        <v>73</v>
      </c>
      <c r="C31" s="37"/>
      <c r="D31" s="32"/>
      <c r="E31" s="32"/>
      <c r="F31" s="37"/>
      <c r="G31" s="32"/>
      <c r="H31" s="32"/>
      <c r="I31" s="37"/>
      <c r="J31" s="32"/>
      <c r="K31" s="32"/>
    </row>
    <row r="32" spans="1:11" s="46" customFormat="1" ht="15.6" x14ac:dyDescent="0.3">
      <c r="A32" s="29" t="s">
        <v>84</v>
      </c>
      <c r="B32" s="30" t="s">
        <v>27</v>
      </c>
      <c r="C32" s="31" t="e">
        <f>MIN(C34:C35)</f>
        <v>#REF!</v>
      </c>
      <c r="D32" s="32" t="e">
        <f>IF(C32&lt;90%,"&lt;90%",IF(C32&lt;100%,"90%-100%","100% и&gt;"))</f>
        <v>#REF!</v>
      </c>
      <c r="E32" s="32" t="e">
        <f>IF(D32="&lt;90%","не выполнено",IF(D32="90%-100%","в целом выполнено","выполнено"))</f>
        <v>#REF!</v>
      </c>
      <c r="F32" s="31" t="e">
        <f>MIN(F34:F35)</f>
        <v>#REF!</v>
      </c>
      <c r="G32" s="32" t="e">
        <f>IF(F32&lt;90%,"&lt;90%",IF(F32&lt;100%,"90%-100%","100% и&gt;"))</f>
        <v>#REF!</v>
      </c>
      <c r="H32" s="32" t="e">
        <f>IF(G32="&lt;90%","не выполнено",IF(G32="90%-100%","в целом выполнено","выполнено"))</f>
        <v>#REF!</v>
      </c>
      <c r="I32" s="31" t="e">
        <f>MIN(I34:I35)</f>
        <v>#REF!</v>
      </c>
      <c r="J32" s="32" t="e">
        <f>IF(I32&lt;90%,"&lt;90%",IF(I32&lt;100%,"90%-100%","100% и&gt;"))</f>
        <v>#REF!</v>
      </c>
      <c r="K32" s="32" t="e">
        <f>IF(J32="&lt;90%","не выполнено",IF(J32="90%-100%","в целом выполнено","выполнено"))</f>
        <v>#REF!</v>
      </c>
    </row>
    <row r="33" spans="1:11" s="47" customFormat="1" ht="11.25" customHeight="1" x14ac:dyDescent="0.3">
      <c r="A33" s="33"/>
      <c r="B33" s="51" t="s">
        <v>63</v>
      </c>
      <c r="C33" s="34"/>
      <c r="D33" s="35"/>
      <c r="E33" s="35"/>
      <c r="F33" s="34"/>
      <c r="G33" s="35"/>
      <c r="H33" s="35"/>
      <c r="I33" s="34"/>
      <c r="J33" s="35"/>
      <c r="K33" s="35"/>
    </row>
    <row r="34" spans="1:11" s="48" customFormat="1" ht="13.2" x14ac:dyDescent="0.3">
      <c r="A34" s="36" t="s">
        <v>85</v>
      </c>
      <c r="B34" s="38" t="s">
        <v>117</v>
      </c>
      <c r="C34" s="37" t="e">
        <f>Отчет2017!#REF!</f>
        <v>#REF!</v>
      </c>
      <c r="D34" s="32" t="e">
        <f>IF(C34&lt;90%,"&lt;90%",IF(C34&lt;100%,"90%-100%","100% и&gt;"))</f>
        <v>#REF!</v>
      </c>
      <c r="E34" s="32" t="e">
        <f>IF(D34="&lt;90%","не выполнено",IF(D34="90%-100%","в целом выполнено","выполнено"))</f>
        <v>#REF!</v>
      </c>
      <c r="F34" s="37" t="e">
        <f>Отчет2017!#REF!</f>
        <v>#REF!</v>
      </c>
      <c r="G34" s="32" t="e">
        <f>IF(F34&lt;90%,"&lt;90%",IF(F34&lt;100%,"90%-100%","100% и&gt;"))</f>
        <v>#REF!</v>
      </c>
      <c r="H34" s="32" t="e">
        <f>IF(G34="&lt;90%","не выполнено",IF(G34="90%-100%","в целом выполнено","выполнено"))</f>
        <v>#REF!</v>
      </c>
      <c r="I34" s="37" t="e">
        <f>Отчет2017!#REF!</f>
        <v>#REF!</v>
      </c>
      <c r="J34" s="32" t="e">
        <f>IF(I34&lt;90%,"&lt;90%",IF(I34&lt;100%,"90%-100%","100% и&gt;"))</f>
        <v>#REF!</v>
      </c>
      <c r="K34" s="32" t="e">
        <f>IF(J34="&lt;90%","не выполнено",IF(J34="90%-100%","в целом выполнено","выполнено"))</f>
        <v>#REF!</v>
      </c>
    </row>
    <row r="35" spans="1:11" s="48" customFormat="1" ht="13.2" x14ac:dyDescent="0.3">
      <c r="A35" s="36" t="s">
        <v>86</v>
      </c>
      <c r="B35" s="38" t="s">
        <v>118</v>
      </c>
      <c r="C35" s="37" t="e">
        <f>Отчет2017!#REF!</f>
        <v>#REF!</v>
      </c>
      <c r="D35" s="32" t="e">
        <f>IF(C35&lt;90%,"&lt;90%",IF(C35&lt;100%,"90%-100%","100% и&gt;"))</f>
        <v>#REF!</v>
      </c>
      <c r="E35" s="32" t="e">
        <f>IF(D35="&lt;90%","не выполнено",IF(D35="90%-100%","в целом выполнено","выполнено"))</f>
        <v>#REF!</v>
      </c>
      <c r="F35" s="37" t="e">
        <f>Отчет2017!#REF!</f>
        <v>#REF!</v>
      </c>
      <c r="G35" s="32" t="e">
        <f>IF(F35&lt;90%,"&lt;90%",IF(F35&lt;100%,"90%-100%","100% и&gt;"))</f>
        <v>#REF!</v>
      </c>
      <c r="H35" s="32" t="e">
        <f>IF(G35="&lt;90%","не выполнено",IF(G35="90%-100%","в целом выполнено","выполнено"))</f>
        <v>#REF!</v>
      </c>
      <c r="I35" s="37" t="e">
        <f>Отчет2017!#REF!</f>
        <v>#REF!</v>
      </c>
      <c r="J35" s="32" t="e">
        <f>IF(I35&lt;90%,"&lt;90%",IF(I35&lt;100%,"90%-100%","100% и&gt;"))</f>
        <v>#REF!</v>
      </c>
      <c r="K35" s="32" t="e">
        <f>IF(J35="&lt;90%","не выполнено",IF(J35="90%-100%","в целом выполнено","выполнено"))</f>
        <v>#REF!</v>
      </c>
    </row>
    <row r="36" spans="1:11" s="48" customFormat="1" ht="13.2" hidden="1" x14ac:dyDescent="0.3">
      <c r="A36" s="36" t="s">
        <v>87</v>
      </c>
      <c r="B36" s="38" t="s">
        <v>73</v>
      </c>
      <c r="C36" s="37"/>
      <c r="D36" s="32"/>
      <c r="E36" s="32"/>
      <c r="F36" s="37"/>
      <c r="G36" s="32"/>
      <c r="H36" s="32"/>
      <c r="I36" s="37"/>
      <c r="J36" s="32"/>
      <c r="K36" s="32"/>
    </row>
    <row r="37" spans="1:11" s="46" customFormat="1" ht="15.6" x14ac:dyDescent="0.3">
      <c r="A37" s="29" t="s">
        <v>88</v>
      </c>
      <c r="B37" s="30" t="s">
        <v>26</v>
      </c>
      <c r="C37" s="31" t="e">
        <f>MIN(C39:C40)</f>
        <v>#REF!</v>
      </c>
      <c r="D37" s="32" t="e">
        <f>IF(C37&lt;90%,"&lt;90%",IF(C37&lt;100%,"90%-100%","100% и&gt;"))</f>
        <v>#REF!</v>
      </c>
      <c r="E37" s="32" t="e">
        <f>IF(D37="&lt;90%","не выполнено",IF(D37="90%-100%","в целом выполнено","выполнено"))</f>
        <v>#REF!</v>
      </c>
      <c r="F37" s="31" t="e">
        <f>MIN(F39:F40)</f>
        <v>#REF!</v>
      </c>
      <c r="G37" s="32" t="e">
        <f>IF(F37&lt;90%,"&lt;90%",IF(F37&lt;100%,"90%-100%","100% и&gt;"))</f>
        <v>#REF!</v>
      </c>
      <c r="H37" s="32" t="e">
        <f>IF(G37="&lt;90%","не выполнено",IF(G37="90%-100%","в целом выполнено","выполнено"))</f>
        <v>#REF!</v>
      </c>
      <c r="I37" s="31" t="e">
        <f>MIN(I39:I40)</f>
        <v>#REF!</v>
      </c>
      <c r="J37" s="32" t="e">
        <f>IF(I37&lt;90%,"&lt;90%",IF(I37&lt;100%,"90%-100%","100% и&gt;"))</f>
        <v>#REF!</v>
      </c>
      <c r="K37" s="32" t="e">
        <f>IF(J37="&lt;90%","не выполнено",IF(J37="90%-100%","в целом выполнено","выполнено"))</f>
        <v>#REF!</v>
      </c>
    </row>
    <row r="38" spans="1:11" s="47" customFormat="1" ht="11.25" customHeight="1" x14ac:dyDescent="0.3">
      <c r="A38" s="33"/>
      <c r="B38" s="51" t="s">
        <v>63</v>
      </c>
      <c r="C38" s="34"/>
      <c r="D38" s="35"/>
      <c r="E38" s="35"/>
      <c r="F38" s="34"/>
      <c r="G38" s="35"/>
      <c r="H38" s="35"/>
      <c r="I38" s="34"/>
      <c r="J38" s="35"/>
      <c r="K38" s="35"/>
    </row>
    <row r="39" spans="1:11" s="48" customFormat="1" ht="13.2" x14ac:dyDescent="0.3">
      <c r="A39" s="36" t="s">
        <v>89</v>
      </c>
      <c r="B39" s="38" t="s">
        <v>117</v>
      </c>
      <c r="C39" s="37" t="e">
        <f>Отчет2017!#REF!</f>
        <v>#REF!</v>
      </c>
      <c r="D39" s="32" t="e">
        <f>IF(C39&lt;90%,"&lt;90%",IF(C39&lt;100%,"90%-100%","100% и&gt;"))</f>
        <v>#REF!</v>
      </c>
      <c r="E39" s="32" t="e">
        <f>IF(D39="&lt;90%","не выполнено",IF(D39="90%-100%","в целом выполнено","выполнено"))</f>
        <v>#REF!</v>
      </c>
      <c r="F39" s="37" t="e">
        <f>Отчет2017!#REF!</f>
        <v>#REF!</v>
      </c>
      <c r="G39" s="32" t="e">
        <f>IF(F39&lt;90%,"&lt;90%",IF(F39&lt;100%,"90%-100%","100% и&gt;"))</f>
        <v>#REF!</v>
      </c>
      <c r="H39" s="32" t="e">
        <f>IF(G39="&lt;90%","не выполнено",IF(G39="90%-100%","в целом выполнено","выполнено"))</f>
        <v>#REF!</v>
      </c>
      <c r="I39" s="37" t="e">
        <f>Отчет2017!#REF!</f>
        <v>#REF!</v>
      </c>
      <c r="J39" s="32" t="e">
        <f>IF(I39&lt;90%,"&lt;90%",IF(I39&lt;100%,"90%-100%","100% и&gt;"))</f>
        <v>#REF!</v>
      </c>
      <c r="K39" s="32" t="e">
        <f>IF(J39="&lt;90%","не выполнено",IF(J39="90%-100%","в целом выполнено","выполнено"))</f>
        <v>#REF!</v>
      </c>
    </row>
    <row r="40" spans="1:11" s="48" customFormat="1" ht="13.2" x14ac:dyDescent="0.3">
      <c r="A40" s="36" t="s">
        <v>90</v>
      </c>
      <c r="B40" s="38" t="s">
        <v>118</v>
      </c>
      <c r="C40" s="37" t="e">
        <f>Отчет2017!#REF!</f>
        <v>#REF!</v>
      </c>
      <c r="D40" s="32" t="e">
        <f>IF(C40&lt;90%,"&lt;90%",IF(C40&lt;100%,"90%-100%","100% и&gt;"))</f>
        <v>#REF!</v>
      </c>
      <c r="E40" s="32" t="e">
        <f>IF(D40="&lt;90%","не выполнено",IF(D40="90%-100%","в целом выполнено","выполнено"))</f>
        <v>#REF!</v>
      </c>
      <c r="F40" s="37" t="e">
        <f>Отчет2017!#REF!</f>
        <v>#REF!</v>
      </c>
      <c r="G40" s="32" t="e">
        <f>IF(F40&lt;90%,"&lt;90%",IF(F40&lt;100%,"90%-100%","100% и&gt;"))</f>
        <v>#REF!</v>
      </c>
      <c r="H40" s="32" t="e">
        <f>IF(G40="&lt;90%","не выполнено",IF(G40="90%-100%","в целом выполнено","выполнено"))</f>
        <v>#REF!</v>
      </c>
      <c r="I40" s="37" t="e">
        <f>Отчет2017!#REF!</f>
        <v>#REF!</v>
      </c>
      <c r="J40" s="32" t="e">
        <f>IF(I40&lt;90%,"&lt;90%",IF(I40&lt;100%,"90%-100%","100% и&gt;"))</f>
        <v>#REF!</v>
      </c>
      <c r="K40" s="32" t="e">
        <f>IF(J40="&lt;90%","не выполнено",IF(J40="90%-100%","в целом выполнено","выполнено"))</f>
        <v>#REF!</v>
      </c>
    </row>
    <row r="41" spans="1:11" s="48" customFormat="1" ht="13.2" hidden="1" x14ac:dyDescent="0.3">
      <c r="A41" s="36" t="s">
        <v>91</v>
      </c>
      <c r="B41" s="38" t="s">
        <v>73</v>
      </c>
      <c r="C41" s="37"/>
      <c r="D41" s="32"/>
      <c r="E41" s="32"/>
      <c r="F41" s="37"/>
      <c r="G41" s="32"/>
      <c r="H41" s="32"/>
      <c r="I41" s="37"/>
      <c r="J41" s="32"/>
      <c r="K41" s="32"/>
    </row>
    <row r="42" spans="1:11" s="46" customFormat="1" ht="15.6" x14ac:dyDescent="0.3">
      <c r="A42" s="29" t="s">
        <v>92</v>
      </c>
      <c r="B42" s="30" t="s">
        <v>25</v>
      </c>
      <c r="C42" s="31" t="e">
        <f>MIN(C44:C45)</f>
        <v>#REF!</v>
      </c>
      <c r="D42" s="32" t="e">
        <f>IF(C42&lt;90%,"&lt;90%",IF(C42&lt;100%,"90%-100%","100% и&gt;"))</f>
        <v>#REF!</v>
      </c>
      <c r="E42" s="32" t="e">
        <f>IF(D42="&lt;90%","не выполнено",IF(D42="90%-100%","в целом выполнено","выполнено"))</f>
        <v>#REF!</v>
      </c>
      <c r="F42" s="31" t="e">
        <f>MIN(F44:F45)</f>
        <v>#REF!</v>
      </c>
      <c r="G42" s="32" t="e">
        <f>IF(F42&lt;90%,"&lt;90%",IF(F42&lt;100%,"90%-100%","100% и&gt;"))</f>
        <v>#REF!</v>
      </c>
      <c r="H42" s="32" t="e">
        <f>IF(G42="&lt;90%","не выполнено",IF(G42="90%-100%","в целом выполнено","выполнено"))</f>
        <v>#REF!</v>
      </c>
      <c r="I42" s="31" t="e">
        <f>MIN(I44:I45)</f>
        <v>#REF!</v>
      </c>
      <c r="J42" s="32" t="e">
        <f>IF(I42&lt;90%,"&lt;90%",IF(I42&lt;100%,"90%-100%","100% и&gt;"))</f>
        <v>#REF!</v>
      </c>
      <c r="K42" s="32" t="e">
        <f>IF(J42="&lt;90%","не выполнено",IF(J42="90%-100%","в целом выполнено","выполнено"))</f>
        <v>#REF!</v>
      </c>
    </row>
    <row r="43" spans="1:11" s="47" customFormat="1" ht="11.25" customHeight="1" x14ac:dyDescent="0.3">
      <c r="A43" s="33"/>
      <c r="B43" s="51" t="s">
        <v>63</v>
      </c>
      <c r="C43" s="34"/>
      <c r="D43" s="35"/>
      <c r="E43" s="35"/>
      <c r="F43" s="34"/>
      <c r="G43" s="35"/>
      <c r="H43" s="35"/>
      <c r="I43" s="34"/>
      <c r="J43" s="35"/>
      <c r="K43" s="35"/>
    </row>
    <row r="44" spans="1:11" s="48" customFormat="1" ht="13.2" x14ac:dyDescent="0.3">
      <c r="A44" s="36" t="s">
        <v>93</v>
      </c>
      <c r="B44" s="38" t="s">
        <v>117</v>
      </c>
      <c r="C44" s="37" t="e">
        <f>Отчет2017!#REF!</f>
        <v>#REF!</v>
      </c>
      <c r="D44" s="32" t="e">
        <f>IF(C44&lt;90%,"&lt;90%",IF(C44&lt;100%,"90%-100%","100% и&gt;"))</f>
        <v>#REF!</v>
      </c>
      <c r="E44" s="32" t="e">
        <f>IF(D44="&lt;90%","не выполнено",IF(D44="90%-100%","в целом выполнено","выполнено"))</f>
        <v>#REF!</v>
      </c>
      <c r="F44" s="37" t="e">
        <f>Отчет2017!#REF!</f>
        <v>#REF!</v>
      </c>
      <c r="G44" s="32" t="e">
        <f>IF(F44&lt;90%,"&lt;90%",IF(F44&lt;100%,"90%-100%","100% и&gt;"))</f>
        <v>#REF!</v>
      </c>
      <c r="H44" s="32" t="e">
        <f>IF(G44="&lt;90%","не выполнено",IF(G44="90%-100%","в целом выполнено","выполнено"))</f>
        <v>#REF!</v>
      </c>
      <c r="I44" s="37" t="e">
        <f>Отчет2017!#REF!</f>
        <v>#REF!</v>
      </c>
      <c r="J44" s="32" t="e">
        <f>IF(I44&lt;90%,"&lt;90%",IF(I44&lt;100%,"90%-100%","100% и&gt;"))</f>
        <v>#REF!</v>
      </c>
      <c r="K44" s="32" t="e">
        <f>IF(J44="&lt;90%","не выполнено",IF(J44="90%-100%","в целом выполнено","выполнено"))</f>
        <v>#REF!</v>
      </c>
    </row>
    <row r="45" spans="1:11" s="48" customFormat="1" ht="13.2" x14ac:dyDescent="0.3">
      <c r="A45" s="36" t="s">
        <v>94</v>
      </c>
      <c r="B45" s="38" t="s">
        <v>118</v>
      </c>
      <c r="C45" s="37" t="e">
        <f>Отчет2017!#REF!</f>
        <v>#REF!</v>
      </c>
      <c r="D45" s="32" t="e">
        <f>IF(C45&lt;90%,"&lt;90%",IF(C45&lt;100%,"90%-100%","100% и&gt;"))</f>
        <v>#REF!</v>
      </c>
      <c r="E45" s="32" t="e">
        <f>IF(D45="&lt;90%","не выполнено",IF(D45="90%-100%","в целом выполнено","выполнено"))</f>
        <v>#REF!</v>
      </c>
      <c r="F45" s="37" t="e">
        <f>Отчет2017!#REF!</f>
        <v>#REF!</v>
      </c>
      <c r="G45" s="32" t="e">
        <f>IF(F45&lt;90%,"&lt;90%",IF(F45&lt;100%,"90%-100%","100% и&gt;"))</f>
        <v>#REF!</v>
      </c>
      <c r="H45" s="32" t="e">
        <f>IF(G45="&lt;90%","не выполнено",IF(G45="90%-100%","в целом выполнено","выполнено"))</f>
        <v>#REF!</v>
      </c>
      <c r="I45" s="37" t="e">
        <f>Отчет2017!#REF!</f>
        <v>#REF!</v>
      </c>
      <c r="J45" s="32" t="e">
        <f>IF(I45&lt;90%,"&lt;90%",IF(I45&lt;100%,"90%-100%","100% и&gt;"))</f>
        <v>#REF!</v>
      </c>
      <c r="K45" s="32" t="e">
        <f>IF(J45="&lt;90%","не выполнено",IF(J45="90%-100%","в целом выполнено","выполнено"))</f>
        <v>#REF!</v>
      </c>
    </row>
    <row r="46" spans="1:11" s="48" customFormat="1" ht="13.2" hidden="1" x14ac:dyDescent="0.3">
      <c r="A46" s="36" t="s">
        <v>95</v>
      </c>
      <c r="B46" s="38" t="s">
        <v>73</v>
      </c>
      <c r="C46" s="37"/>
      <c r="D46" s="32"/>
      <c r="E46" s="32"/>
      <c r="F46" s="37"/>
      <c r="G46" s="32"/>
      <c r="H46" s="32"/>
      <c r="I46" s="37"/>
      <c r="J46" s="32"/>
      <c r="K46" s="32"/>
    </row>
    <row r="47" spans="1:11" s="46" customFormat="1" ht="15.6" x14ac:dyDescent="0.3">
      <c r="A47" s="29" t="s">
        <v>96</v>
      </c>
      <c r="B47" s="30" t="s">
        <v>24</v>
      </c>
      <c r="C47" s="31" t="e">
        <f>MIN(C49:C50)</f>
        <v>#REF!</v>
      </c>
      <c r="D47" s="32" t="e">
        <f>IF(C47&lt;90%,"&lt;90%",IF(C47&lt;100%,"90%-100%","100% и&gt;"))</f>
        <v>#REF!</v>
      </c>
      <c r="E47" s="32" t="e">
        <f>IF(D47="&lt;90%","не выполнено",IF(D47="90%-100%","в целом выполнено","выполнено"))</f>
        <v>#REF!</v>
      </c>
      <c r="F47" s="31" t="e">
        <f>MIN(F49:F50)</f>
        <v>#REF!</v>
      </c>
      <c r="G47" s="32" t="e">
        <f>IF(F47&lt;90%,"&lt;90%",IF(F47&lt;100%,"90%-100%","100% и&gt;"))</f>
        <v>#REF!</v>
      </c>
      <c r="H47" s="32" t="e">
        <f>IF(G47="&lt;90%","не выполнено",IF(G47="90%-100%","в целом выполнено","выполнено"))</f>
        <v>#REF!</v>
      </c>
      <c r="I47" s="31" t="e">
        <f>MIN(I49:I50)</f>
        <v>#REF!</v>
      </c>
      <c r="J47" s="32" t="e">
        <f>IF(I47&lt;90%,"&lt;90%",IF(I47&lt;100%,"90%-100%","100% и&gt;"))</f>
        <v>#REF!</v>
      </c>
      <c r="K47" s="32" t="e">
        <f>IF(J47="&lt;90%","не выполнено",IF(J47="90%-100%","в целом выполнено","выполнено"))</f>
        <v>#REF!</v>
      </c>
    </row>
    <row r="48" spans="1:11" s="47" customFormat="1" ht="11.25" customHeight="1" x14ac:dyDescent="0.3">
      <c r="A48" s="33"/>
      <c r="B48" s="51" t="s">
        <v>63</v>
      </c>
      <c r="C48" s="34"/>
      <c r="D48" s="35"/>
      <c r="E48" s="35"/>
      <c r="F48" s="34"/>
      <c r="G48" s="35"/>
      <c r="H48" s="35"/>
      <c r="I48" s="34"/>
      <c r="J48" s="35"/>
      <c r="K48" s="35"/>
    </row>
    <row r="49" spans="1:11" s="48" customFormat="1" ht="13.2" x14ac:dyDescent="0.3">
      <c r="A49" s="36" t="s">
        <v>97</v>
      </c>
      <c r="B49" s="38" t="s">
        <v>117</v>
      </c>
      <c r="C49" s="37" t="e">
        <f>Отчет2017!#REF!</f>
        <v>#REF!</v>
      </c>
      <c r="D49" s="32" t="e">
        <f>IF(C49&lt;90%,"&lt;90%",IF(C49&lt;100%,"90%-100%","100% и&gt;"))</f>
        <v>#REF!</v>
      </c>
      <c r="E49" s="32" t="e">
        <f>IF(D49="&lt;90%","не выполнено",IF(D49="90%-100%","в целом выполнено","выполнено"))</f>
        <v>#REF!</v>
      </c>
      <c r="F49" s="37" t="e">
        <f>Отчет2017!#REF!</f>
        <v>#REF!</v>
      </c>
      <c r="G49" s="32" t="e">
        <f>IF(F49&lt;90%,"&lt;90%",IF(F49&lt;100%,"90%-100%","100% и&gt;"))</f>
        <v>#REF!</v>
      </c>
      <c r="H49" s="32" t="e">
        <f>IF(G49="&lt;90%","не выполнено",IF(G49="90%-100%","в целом выполнено","выполнено"))</f>
        <v>#REF!</v>
      </c>
      <c r="I49" s="37" t="e">
        <f>Отчет2017!#REF!</f>
        <v>#REF!</v>
      </c>
      <c r="J49" s="32" t="e">
        <f>IF(I49&lt;90%,"&lt;90%",IF(I49&lt;100%,"90%-100%","100% и&gt;"))</f>
        <v>#REF!</v>
      </c>
      <c r="K49" s="32" t="e">
        <f>IF(J49="&lt;90%","не выполнено",IF(J49="90%-100%","в целом выполнено","выполнено"))</f>
        <v>#REF!</v>
      </c>
    </row>
    <row r="50" spans="1:11" s="48" customFormat="1" ht="13.2" x14ac:dyDescent="0.3">
      <c r="A50" s="36" t="s">
        <v>98</v>
      </c>
      <c r="B50" s="38" t="s">
        <v>118</v>
      </c>
      <c r="C50" s="37" t="e">
        <f>Отчет2017!#REF!</f>
        <v>#REF!</v>
      </c>
      <c r="D50" s="32" t="e">
        <f>IF(C50&lt;90%,"&lt;90%",IF(C50&lt;100%,"90%-100%","100% и&gt;"))</f>
        <v>#REF!</v>
      </c>
      <c r="E50" s="32" t="e">
        <f>IF(D50="&lt;90%","не выполнено",IF(D50="90%-100%","в целом выполнено","выполнено"))</f>
        <v>#REF!</v>
      </c>
      <c r="F50" s="37" t="e">
        <f>Отчет2017!#REF!</f>
        <v>#REF!</v>
      </c>
      <c r="G50" s="32" t="e">
        <f>IF(F50&lt;90%,"&lt;90%",IF(F50&lt;100%,"90%-100%","100% и&gt;"))</f>
        <v>#REF!</v>
      </c>
      <c r="H50" s="32" t="e">
        <f>IF(G50="&lt;90%","не выполнено",IF(G50="90%-100%","в целом выполнено","выполнено"))</f>
        <v>#REF!</v>
      </c>
      <c r="I50" s="37" t="e">
        <f>Отчет2017!#REF!</f>
        <v>#REF!</v>
      </c>
      <c r="J50" s="32" t="e">
        <f>IF(I50&lt;90%,"&lt;90%",IF(I50&lt;100%,"90%-100%","100% и&gt;"))</f>
        <v>#REF!</v>
      </c>
      <c r="K50" s="32" t="e">
        <f>IF(J50="&lt;90%","не выполнено",IF(J50="90%-100%","в целом выполнено","выполнено"))</f>
        <v>#REF!</v>
      </c>
    </row>
    <row r="51" spans="1:11" s="48" customFormat="1" ht="13.2" hidden="1" x14ac:dyDescent="0.3">
      <c r="A51" s="36" t="s">
        <v>99</v>
      </c>
      <c r="B51" s="38" t="s">
        <v>73</v>
      </c>
      <c r="C51" s="37"/>
      <c r="D51" s="32"/>
      <c r="E51" s="32"/>
      <c r="F51" s="37"/>
      <c r="G51" s="32"/>
      <c r="H51" s="32"/>
      <c r="I51" s="37"/>
      <c r="J51" s="32"/>
      <c r="K51" s="32"/>
    </row>
    <row r="52" spans="1:11" s="46" customFormat="1" ht="15.6" x14ac:dyDescent="0.3">
      <c r="A52" s="29" t="s">
        <v>100</v>
      </c>
      <c r="B52" s="30" t="s">
        <v>22</v>
      </c>
      <c r="C52" s="31" t="e">
        <f t="shared" ref="C52:J52" si="0">C54</f>
        <v>#REF!</v>
      </c>
      <c r="D52" s="32" t="e">
        <f t="shared" si="0"/>
        <v>#REF!</v>
      </c>
      <c r="E52" s="32" t="e">
        <f>IF(D52="&lt;90%","не выполнено",IF(D52="90%-100%","в целом выполнено","выполнено"))</f>
        <v>#REF!</v>
      </c>
      <c r="F52" s="31" t="e">
        <f t="shared" si="0"/>
        <v>#REF!</v>
      </c>
      <c r="G52" s="32" t="e">
        <f>G54</f>
        <v>#REF!</v>
      </c>
      <c r="H52" s="32" t="e">
        <f>IF(G52="&lt;90%","не выполнено",IF(G52="90%-100%","в целом выполнено","выполнено"))</f>
        <v>#REF!</v>
      </c>
      <c r="I52" s="31" t="e">
        <f t="shared" si="0"/>
        <v>#REF!</v>
      </c>
      <c r="J52" s="32" t="e">
        <f t="shared" si="0"/>
        <v>#REF!</v>
      </c>
      <c r="K52" s="32" t="e">
        <f>IF(J52="&lt;90%","не выполнено",IF(J52="90%-100%","в целом выполнено","выполнено"))</f>
        <v>#REF!</v>
      </c>
    </row>
    <row r="53" spans="1:11" s="47" customFormat="1" ht="11.25" customHeight="1" x14ac:dyDescent="0.3">
      <c r="A53" s="33"/>
      <c r="B53" s="51" t="s">
        <v>63</v>
      </c>
      <c r="C53" s="34"/>
      <c r="D53" s="35"/>
      <c r="E53" s="35"/>
      <c r="F53" s="34"/>
      <c r="G53" s="35"/>
      <c r="H53" s="35"/>
      <c r="I53" s="34"/>
      <c r="J53" s="35"/>
      <c r="K53" s="35"/>
    </row>
    <row r="54" spans="1:11" s="48" customFormat="1" ht="13.2" x14ac:dyDescent="0.3">
      <c r="A54" s="36" t="s">
        <v>101</v>
      </c>
      <c r="B54" s="38" t="s">
        <v>117</v>
      </c>
      <c r="C54" s="37" t="e">
        <f>Отчет2017!#REF!</f>
        <v>#REF!</v>
      </c>
      <c r="D54" s="32" t="e">
        <f>IF(C54&lt;90%,"&lt;90%",IF(C54&lt;100%,"90%-100%","100% и&gt;"))</f>
        <v>#REF!</v>
      </c>
      <c r="E54" s="32" t="e">
        <f>IF(D54="&lt;90%","не выполнено",IF(D54="90%-100%","в целом выполнено","выполнено"))</f>
        <v>#REF!</v>
      </c>
      <c r="F54" s="37" t="e">
        <f>Отчет2017!#REF!</f>
        <v>#REF!</v>
      </c>
      <c r="G54" s="32" t="e">
        <f>IF(F54&lt;90%,"&lt;90%",IF(F54&lt;100%,"90%-100%","100% и&gt;"))</f>
        <v>#REF!</v>
      </c>
      <c r="H54" s="32" t="e">
        <f>IF(G54="&lt;90%","не выполнено",IF(G54="90%-100%","в целом выполнено","выполнено"))</f>
        <v>#REF!</v>
      </c>
      <c r="I54" s="37" t="e">
        <f>Отчет2017!#REF!</f>
        <v>#REF!</v>
      </c>
      <c r="J54" s="32" t="e">
        <f>IF(I54&lt;90%,"&lt;90%",IF(I54&lt;100%,"90%-100%","100% и&gt;"))</f>
        <v>#REF!</v>
      </c>
      <c r="K54" s="32" t="e">
        <f>IF(J54="&lt;90%","не выполнено",IF(J54="90%-100%","в целом выполнено","выполнено"))</f>
        <v>#REF!</v>
      </c>
    </row>
    <row r="55" spans="1:11" s="48" customFormat="1" ht="13.2" hidden="1" x14ac:dyDescent="0.3">
      <c r="A55" s="36" t="s">
        <v>102</v>
      </c>
      <c r="B55" s="38" t="s">
        <v>71</v>
      </c>
      <c r="C55" s="37"/>
      <c r="D55" s="32"/>
      <c r="E55" s="32"/>
      <c r="F55" s="37"/>
      <c r="G55" s="32"/>
      <c r="H55" s="32"/>
      <c r="I55" s="37"/>
      <c r="J55" s="32"/>
      <c r="K55" s="32"/>
    </row>
    <row r="56" spans="1:11" s="48" customFormat="1" ht="13.2" hidden="1" x14ac:dyDescent="0.3">
      <c r="A56" s="36" t="s">
        <v>103</v>
      </c>
      <c r="B56" s="38" t="s">
        <v>73</v>
      </c>
      <c r="C56" s="37"/>
      <c r="D56" s="32"/>
      <c r="E56" s="32"/>
      <c r="F56" s="37"/>
      <c r="G56" s="32"/>
      <c r="H56" s="32"/>
      <c r="I56" s="37"/>
      <c r="J56" s="32"/>
      <c r="K56" s="32"/>
    </row>
    <row r="57" spans="1:11" s="46" customFormat="1" ht="15.6" x14ac:dyDescent="0.3">
      <c r="A57" s="29" t="s">
        <v>104</v>
      </c>
      <c r="B57" s="30" t="s">
        <v>23</v>
      </c>
      <c r="C57" s="31" t="e">
        <f t="shared" ref="C57:J57" si="1">C59</f>
        <v>#REF!</v>
      </c>
      <c r="D57" s="32" t="e">
        <f t="shared" si="1"/>
        <v>#REF!</v>
      </c>
      <c r="E57" s="32" t="e">
        <f>IF(D57="&lt;90%","не выполнено",IF(D57="90%-100%","в целом выполнено","выполнено"))</f>
        <v>#REF!</v>
      </c>
      <c r="F57" s="31" t="e">
        <f t="shared" si="1"/>
        <v>#REF!</v>
      </c>
      <c r="G57" s="32" t="e">
        <f>G59</f>
        <v>#REF!</v>
      </c>
      <c r="H57" s="32" t="e">
        <f>IF(G57="&lt;90%","не выполнено",IF(G57="90%-100%","в целом выполнено","выполнено"))</f>
        <v>#REF!</v>
      </c>
      <c r="I57" s="31" t="e">
        <f t="shared" si="1"/>
        <v>#REF!</v>
      </c>
      <c r="J57" s="32" t="e">
        <f t="shared" si="1"/>
        <v>#REF!</v>
      </c>
      <c r="K57" s="32" t="e">
        <f>IF(J57="&lt;90%","не выполнено",IF(J57="90%-100%","в целом выполнено","выполнено"))</f>
        <v>#REF!</v>
      </c>
    </row>
    <row r="58" spans="1:11" s="47" customFormat="1" ht="11.25" customHeight="1" x14ac:dyDescent="0.3">
      <c r="A58" s="33"/>
      <c r="B58" s="51" t="s">
        <v>63</v>
      </c>
      <c r="C58" s="34"/>
      <c r="D58" s="35"/>
      <c r="E58" s="35"/>
      <c r="F58" s="34"/>
      <c r="G58" s="35"/>
      <c r="H58" s="35"/>
      <c r="I58" s="34"/>
      <c r="J58" s="35"/>
      <c r="K58" s="35"/>
    </row>
    <row r="59" spans="1:11" s="48" customFormat="1" ht="13.2" x14ac:dyDescent="0.3">
      <c r="A59" s="36" t="s">
        <v>105</v>
      </c>
      <c r="B59" s="38" t="s">
        <v>117</v>
      </c>
      <c r="C59" s="37" t="e">
        <f>Отчет2017!#REF!</f>
        <v>#REF!</v>
      </c>
      <c r="D59" s="32" t="e">
        <f>IF(C59&lt;90%,"&lt;90%",IF(C59&lt;100%,"90%-100%","100% и&gt;"))</f>
        <v>#REF!</v>
      </c>
      <c r="E59" s="32" t="e">
        <f>IF(D59="&lt;90%","не выполнено",IF(D59="90%-100%","в целом выполнено","выполнено"))</f>
        <v>#REF!</v>
      </c>
      <c r="F59" s="37" t="e">
        <f>Отчет2017!#REF!</f>
        <v>#REF!</v>
      </c>
      <c r="G59" s="32" t="e">
        <f>IF(F59&lt;90%,"&lt;90%",IF(F59&lt;100%,"90%-100%","100% и&gt;"))</f>
        <v>#REF!</v>
      </c>
      <c r="H59" s="32" t="e">
        <f>IF(G59="&lt;90%","не выполнено",IF(G59="90%-100%","в целом выполнено","выполнено"))</f>
        <v>#REF!</v>
      </c>
      <c r="I59" s="37" t="e">
        <f>Отчет2017!#REF!</f>
        <v>#REF!</v>
      </c>
      <c r="J59" s="32" t="e">
        <f>IF(I59&lt;90%,"&lt;90%",IF(I59&lt;100%,"90%-100%","100% и&gt;"))</f>
        <v>#REF!</v>
      </c>
      <c r="K59" s="32" t="e">
        <f>IF(J59="&lt;90%","не выполнено",IF(J59="90%-100%","в целом выполнено","выполнено"))</f>
        <v>#REF!</v>
      </c>
    </row>
    <row r="60" spans="1:11" s="48" customFormat="1" ht="13.2" hidden="1" x14ac:dyDescent="0.3">
      <c r="A60" s="36" t="s">
        <v>106</v>
      </c>
      <c r="B60" s="38" t="s">
        <v>71</v>
      </c>
      <c r="C60" s="37"/>
      <c r="D60" s="32"/>
      <c r="E60" s="32"/>
      <c r="F60" s="37"/>
      <c r="G60" s="32"/>
      <c r="H60" s="32"/>
      <c r="I60" s="37"/>
      <c r="J60" s="32"/>
      <c r="K60" s="32"/>
    </row>
    <row r="61" spans="1:11" s="48" customFormat="1" ht="13.2" hidden="1" x14ac:dyDescent="0.3">
      <c r="A61" s="36" t="s">
        <v>107</v>
      </c>
      <c r="B61" s="38" t="s">
        <v>73</v>
      </c>
      <c r="C61" s="37"/>
      <c r="D61" s="32"/>
      <c r="E61" s="32"/>
      <c r="F61" s="37"/>
      <c r="G61" s="32"/>
      <c r="H61" s="32"/>
      <c r="I61" s="37"/>
      <c r="J61" s="32"/>
      <c r="K61" s="32"/>
    </row>
    <row r="62" spans="1:11" s="46" customFormat="1" ht="15.6" x14ac:dyDescent="0.3">
      <c r="A62" s="29" t="s">
        <v>108</v>
      </c>
      <c r="B62" s="30" t="s">
        <v>31</v>
      </c>
      <c r="C62" s="31" t="e">
        <f t="shared" ref="C62:J62" si="2">C64</f>
        <v>#REF!</v>
      </c>
      <c r="D62" s="32" t="e">
        <f t="shared" si="2"/>
        <v>#REF!</v>
      </c>
      <c r="E62" s="32" t="e">
        <f>IF(D62="&lt;90%","не выполнено",IF(D62="90%-100%","в целом выполнено","выполнено"))</f>
        <v>#REF!</v>
      </c>
      <c r="F62" s="31" t="e">
        <f t="shared" si="2"/>
        <v>#REF!</v>
      </c>
      <c r="G62" s="32" t="e">
        <f>G64</f>
        <v>#REF!</v>
      </c>
      <c r="H62" s="32" t="e">
        <f>IF(G62="&lt;90%","не выполнено",IF(G62="90%-100%","в целом выполнено","выполнено"))</f>
        <v>#REF!</v>
      </c>
      <c r="I62" s="31" t="e">
        <f t="shared" si="2"/>
        <v>#REF!</v>
      </c>
      <c r="J62" s="32" t="e">
        <f t="shared" si="2"/>
        <v>#REF!</v>
      </c>
      <c r="K62" s="32" t="e">
        <f>IF(J62="&lt;90%","не выполнено",IF(J62="90%-100%","в целом выполнено","выполнено"))</f>
        <v>#REF!</v>
      </c>
    </row>
    <row r="63" spans="1:11" s="47" customFormat="1" ht="11.25" customHeight="1" x14ac:dyDescent="0.3">
      <c r="A63" s="33"/>
      <c r="B63" s="51" t="s">
        <v>63</v>
      </c>
      <c r="C63" s="34"/>
      <c r="D63" s="35"/>
      <c r="E63" s="35"/>
      <c r="F63" s="34"/>
      <c r="G63" s="35"/>
      <c r="H63" s="35"/>
      <c r="I63" s="34"/>
      <c r="J63" s="35"/>
      <c r="K63" s="35"/>
    </row>
    <row r="64" spans="1:11" s="48" customFormat="1" ht="13.2" x14ac:dyDescent="0.3">
      <c r="A64" s="36" t="s">
        <v>109</v>
      </c>
      <c r="B64" s="38" t="s">
        <v>117</v>
      </c>
      <c r="C64" s="37" t="e">
        <f>Отчет2017!#REF!</f>
        <v>#REF!</v>
      </c>
      <c r="D64" s="32" t="e">
        <f>IF(C64&lt;90%,"&lt;90%",IF(C64&lt;100%,"90%-100%","100% и&gt;"))</f>
        <v>#REF!</v>
      </c>
      <c r="E64" s="32" t="e">
        <f>IF(D64="&lt;90%","не выполнено",IF(D64="90%-100%","в целом выполнено","выполнено"))</f>
        <v>#REF!</v>
      </c>
      <c r="F64" s="37" t="e">
        <f>Отчет2017!#REF!</f>
        <v>#REF!</v>
      </c>
      <c r="G64" s="32" t="e">
        <f>IF(F64&lt;90%,"&lt;90%",IF(F64&lt;100%,"90%-100%","100% и&gt;"))</f>
        <v>#REF!</v>
      </c>
      <c r="H64" s="32" t="e">
        <f>IF(G64="&lt;90%","не выполнено",IF(G64="90%-100%","в целом выполнено","выполнено"))</f>
        <v>#REF!</v>
      </c>
      <c r="I64" s="37" t="e">
        <f>Отчет2017!#REF!</f>
        <v>#REF!</v>
      </c>
      <c r="J64" s="32" t="e">
        <f>IF(I64&lt;90%,"&lt;90%",IF(I64&lt;100%,"90%-100%","100% и&gt;"))</f>
        <v>#REF!</v>
      </c>
      <c r="K64" s="32" t="e">
        <f>IF(J64="&lt;90%","не выполнено",IF(J64="90%-100%","в целом выполнено","выполнено"))</f>
        <v>#REF!</v>
      </c>
    </row>
    <row r="65" spans="1:11" s="48" customFormat="1" ht="13.2" hidden="1" x14ac:dyDescent="0.3">
      <c r="A65" s="36" t="s">
        <v>110</v>
      </c>
      <c r="B65" s="38" t="s">
        <v>71</v>
      </c>
      <c r="C65" s="37"/>
      <c r="D65" s="32"/>
      <c r="E65" s="32"/>
      <c r="F65" s="37"/>
      <c r="G65" s="32"/>
      <c r="H65" s="32"/>
      <c r="I65" s="37"/>
      <c r="J65" s="32"/>
      <c r="K65" s="32"/>
    </row>
    <row r="66" spans="1:11" s="48" customFormat="1" ht="13.2" hidden="1" x14ac:dyDescent="0.3">
      <c r="A66" s="36" t="s">
        <v>111</v>
      </c>
      <c r="B66" s="38" t="s">
        <v>73</v>
      </c>
      <c r="C66" s="37"/>
      <c r="D66" s="32"/>
      <c r="E66" s="32"/>
      <c r="F66" s="37"/>
      <c r="G66" s="32"/>
      <c r="H66" s="32"/>
      <c r="I66" s="37"/>
      <c r="J66" s="32"/>
      <c r="K66" s="32"/>
    </row>
    <row r="67" spans="1:11" s="46" customFormat="1" ht="15.6" x14ac:dyDescent="0.3">
      <c r="A67" s="29" t="s">
        <v>112</v>
      </c>
      <c r="B67" s="30" t="s">
        <v>32</v>
      </c>
      <c r="C67" s="31" t="e">
        <f t="shared" ref="C67:J67" si="3">C69</f>
        <v>#REF!</v>
      </c>
      <c r="D67" s="32" t="e">
        <f t="shared" si="3"/>
        <v>#REF!</v>
      </c>
      <c r="E67" s="32" t="e">
        <f>IF(D67="&lt;90%","не выполнено",IF(D67="90%-100%","в целом выполнено","выполнено"))</f>
        <v>#REF!</v>
      </c>
      <c r="F67" s="31" t="e">
        <f t="shared" si="3"/>
        <v>#REF!</v>
      </c>
      <c r="G67" s="32" t="e">
        <f>G69</f>
        <v>#REF!</v>
      </c>
      <c r="H67" s="32" t="e">
        <f>IF(G67="&lt;90%","не выполнено",IF(G67="90%-100%","в целом выполнено","выполнено"))</f>
        <v>#REF!</v>
      </c>
      <c r="I67" s="31" t="e">
        <f t="shared" si="3"/>
        <v>#REF!</v>
      </c>
      <c r="J67" s="32" t="e">
        <f t="shared" si="3"/>
        <v>#REF!</v>
      </c>
      <c r="K67" s="32" t="e">
        <f>IF(J67="&lt;90%","не выполнено",IF(J67="90%-100%","в целом выполнено","выполнено"))</f>
        <v>#REF!</v>
      </c>
    </row>
    <row r="68" spans="1:11" s="47" customFormat="1" ht="11.25" customHeight="1" x14ac:dyDescent="0.3">
      <c r="A68" s="33"/>
      <c r="B68" s="51" t="s">
        <v>63</v>
      </c>
      <c r="C68" s="34"/>
      <c r="D68" s="35"/>
      <c r="E68" s="35"/>
      <c r="F68" s="34"/>
      <c r="G68" s="35"/>
      <c r="H68" s="35"/>
      <c r="I68" s="34"/>
      <c r="J68" s="35"/>
      <c r="K68" s="35"/>
    </row>
    <row r="69" spans="1:11" s="48" customFormat="1" ht="13.2" x14ac:dyDescent="0.3">
      <c r="A69" s="36" t="s">
        <v>113</v>
      </c>
      <c r="B69" s="38" t="s">
        <v>117</v>
      </c>
      <c r="C69" s="37" t="e">
        <f>Отчет2017!#REF!</f>
        <v>#REF!</v>
      </c>
      <c r="D69" s="32" t="e">
        <f>IF(C69&lt;90%,"&lt;90%",IF(C69&lt;100%,"90%-100%","100% и&gt;"))</f>
        <v>#REF!</v>
      </c>
      <c r="E69" s="32" t="e">
        <f>IF(D69="&lt;90%","не выполнено",IF(D69="90%-100%","в целом выполнено","выполнено"))</f>
        <v>#REF!</v>
      </c>
      <c r="F69" s="37" t="e">
        <f>Отчет2017!#REF!</f>
        <v>#REF!</v>
      </c>
      <c r="G69" s="32" t="e">
        <f>IF(F69&lt;90%,"&lt;90%",IF(F69&lt;100%,"90%-100%","100% и&gt;"))</f>
        <v>#REF!</v>
      </c>
      <c r="H69" s="32" t="e">
        <f>IF(G69="&lt;90%","не выполнено",IF(G69="90%-100%","в целом выполнено","выполнено"))</f>
        <v>#REF!</v>
      </c>
      <c r="I69" s="37" t="e">
        <f>Отчет2017!#REF!</f>
        <v>#REF!</v>
      </c>
      <c r="J69" s="32" t="e">
        <f>IF(I69&lt;90%,"&lt;90%",IF(I69&lt;100%,"90%-100%","100% и&gt;"))</f>
        <v>#REF!</v>
      </c>
      <c r="K69" s="32" t="e">
        <f>IF(J69="&lt;90%","не выполнено",IF(J69="90%-100%","в целом выполнено","выполнено"))</f>
        <v>#REF!</v>
      </c>
    </row>
    <row r="70" spans="1:11" s="48" customFormat="1" ht="13.2" hidden="1" x14ac:dyDescent="0.3">
      <c r="A70" s="36" t="s">
        <v>114</v>
      </c>
      <c r="B70" s="38" t="s">
        <v>71</v>
      </c>
      <c r="C70" s="37"/>
      <c r="D70" s="32"/>
      <c r="E70" s="32"/>
      <c r="F70" s="37"/>
      <c r="G70" s="32"/>
      <c r="H70" s="32"/>
      <c r="I70" s="37"/>
      <c r="J70" s="32"/>
      <c r="K70" s="32"/>
    </row>
    <row r="71" spans="1:11" s="48" customFormat="1" ht="13.2" hidden="1" x14ac:dyDescent="0.3">
      <c r="A71" s="36" t="s">
        <v>115</v>
      </c>
      <c r="B71" s="38" t="s">
        <v>73</v>
      </c>
      <c r="C71" s="37"/>
      <c r="D71" s="32"/>
      <c r="E71" s="32"/>
      <c r="F71" s="37"/>
      <c r="G71" s="32"/>
      <c r="H71" s="32"/>
      <c r="I71" s="37"/>
      <c r="J71" s="32"/>
      <c r="K71" s="32"/>
    </row>
    <row r="72" spans="1:11" s="39" customFormat="1" ht="13.2" x14ac:dyDescent="0.3"/>
    <row r="73" spans="1:11" s="39" customFormat="1" ht="13.2" x14ac:dyDescent="0.3"/>
    <row r="74" spans="1:11" s="41" customFormat="1" ht="15.6" x14ac:dyDescent="0.3">
      <c r="A74" s="40" t="s">
        <v>147</v>
      </c>
      <c r="E74" s="42"/>
      <c r="H74" s="42"/>
      <c r="K74" s="43" t="s">
        <v>148</v>
      </c>
    </row>
    <row r="75" spans="1:11" s="39" customFormat="1" ht="13.2" x14ac:dyDescent="0.3"/>
    <row r="76" spans="1:11" s="39" customFormat="1" ht="13.2" x14ac:dyDescent="0.3"/>
    <row r="77" spans="1:11" s="44" customFormat="1" ht="12" x14ac:dyDescent="0.3">
      <c r="A77" s="44" t="s">
        <v>1</v>
      </c>
    </row>
    <row r="78" spans="1:11" s="39" customFormat="1" ht="13.2" x14ac:dyDescent="0.3"/>
    <row r="79" spans="1:11" s="49" customFormat="1" ht="13.2" x14ac:dyDescent="0.25"/>
  </sheetData>
  <mergeCells count="6">
    <mergeCell ref="A1:K1"/>
    <mergeCell ref="A2:A3"/>
    <mergeCell ref="B2:B3"/>
    <mergeCell ref="C2:E2"/>
    <mergeCell ref="F2:H2"/>
    <mergeCell ref="I2:K2"/>
  </mergeCells>
  <pageMargins left="0.19685039370078741" right="0.19685039370078741" top="0.78740157480314965" bottom="0.78740157480314965" header="0.59055118110236227" footer="0.5905511811023622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2" sqref="A2"/>
    </sheetView>
  </sheetViews>
  <sheetFormatPr defaultColWidth="9.21875" defaultRowHeight="14.4" x14ac:dyDescent="0.3"/>
  <cols>
    <col min="1" max="1" width="4.21875" style="12" customWidth="1"/>
    <col min="2" max="2" width="58.44140625" style="12" customWidth="1"/>
    <col min="3" max="3" width="8.21875" style="12" customWidth="1"/>
    <col min="4" max="4" width="10.44140625" style="12" customWidth="1"/>
    <col min="5" max="5" width="13.77734375" style="12" customWidth="1"/>
    <col min="6" max="6" width="8.21875" style="12" customWidth="1"/>
    <col min="7" max="7" width="10.21875" style="12" customWidth="1"/>
    <col min="8" max="8" width="13.77734375" style="12" customWidth="1"/>
    <col min="9" max="9" width="8.21875" style="12" customWidth="1"/>
    <col min="10" max="10" width="10.44140625" style="12" customWidth="1"/>
    <col min="11" max="11" width="13.77734375" style="12" customWidth="1"/>
    <col min="12" max="16384" width="9.21875" style="12"/>
  </cols>
  <sheetData>
    <row r="1" spans="1:11" s="5" customFormat="1" ht="19.5" customHeight="1" x14ac:dyDescent="0.3">
      <c r="A1" s="101" t="s">
        <v>149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6" customFormat="1" ht="10.199999999999999" x14ac:dyDescent="0.3"/>
    <row r="3" spans="1:11" s="4" customFormat="1" ht="18.75" customHeight="1" x14ac:dyDescent="0.3">
      <c r="A3" s="105" t="s">
        <v>0</v>
      </c>
      <c r="B3" s="105" t="s">
        <v>8</v>
      </c>
      <c r="C3" s="102" t="s">
        <v>15</v>
      </c>
      <c r="D3" s="103"/>
      <c r="E3" s="104"/>
      <c r="F3" s="102" t="s">
        <v>16</v>
      </c>
      <c r="G3" s="103"/>
      <c r="H3" s="104"/>
      <c r="I3" s="102" t="s">
        <v>2</v>
      </c>
      <c r="J3" s="103"/>
      <c r="K3" s="104"/>
    </row>
    <row r="4" spans="1:11" s="1" customFormat="1" ht="27.75" customHeight="1" x14ac:dyDescent="0.3">
      <c r="A4" s="106"/>
      <c r="B4" s="106"/>
      <c r="C4" s="7" t="s">
        <v>11</v>
      </c>
      <c r="D4" s="8" t="s">
        <v>9</v>
      </c>
      <c r="E4" s="8" t="s">
        <v>10</v>
      </c>
      <c r="F4" s="7" t="s">
        <v>11</v>
      </c>
      <c r="G4" s="8" t="s">
        <v>9</v>
      </c>
      <c r="H4" s="8" t="s">
        <v>10</v>
      </c>
      <c r="I4" s="7" t="s">
        <v>11</v>
      </c>
      <c r="J4" s="8" t="s">
        <v>9</v>
      </c>
      <c r="K4" s="8" t="s">
        <v>10</v>
      </c>
    </row>
    <row r="5" spans="1:11" s="1" customFormat="1" ht="33.75" customHeight="1" x14ac:dyDescent="0.3">
      <c r="A5" s="2" t="s">
        <v>7</v>
      </c>
      <c r="B5" s="68" t="s">
        <v>122</v>
      </c>
      <c r="C5" s="3" t="e">
        <f>(Отчет2017!#REF!+Отчет2017!#REF!)/2</f>
        <v>#REF!</v>
      </c>
      <c r="D5" s="14" t="s">
        <v>58</v>
      </c>
      <c r="E5" s="15" t="s">
        <v>34</v>
      </c>
      <c r="F5" s="3" t="e">
        <f>(Отчет2017!#REF!+Отчет2017!#REF!)/2</f>
        <v>#REF!</v>
      </c>
      <c r="G5" s="14" t="s">
        <v>33</v>
      </c>
      <c r="H5" s="15" t="s">
        <v>14</v>
      </c>
      <c r="I5" s="3" t="e">
        <f>(Отчет2017!#REF!+Отчет2017!#REF!)/2</f>
        <v>#REF!</v>
      </c>
      <c r="J5" s="14" t="s">
        <v>33</v>
      </c>
      <c r="K5" s="15" t="s">
        <v>14</v>
      </c>
    </row>
    <row r="6" spans="1:11" s="1" customFormat="1" ht="33" customHeight="1" x14ac:dyDescent="0.3">
      <c r="A6" s="2" t="s">
        <v>3</v>
      </c>
      <c r="B6" s="68" t="s">
        <v>123</v>
      </c>
      <c r="C6" s="3" t="e">
        <f>(Отчет2017!#REF!+Отчет2017!#REF!+Отчет2017!#REF!+Отчет2017!#REF!+Отчет2017!#REF!+Отчет2017!#REF!+Отчет2017!#REF!+Отчет2017!#REF!+Отчет2017!#REF!+Отчет2017!J7+Отчет2017!#REF!+Отчет2017!#REF!+Отчет2017!#REF!+Отчет2017!#REF!)/14</f>
        <v>#REF!</v>
      </c>
      <c r="D6" s="14" t="s">
        <v>58</v>
      </c>
      <c r="E6" s="15" t="s">
        <v>34</v>
      </c>
      <c r="F6" s="3" t="e">
        <f>(Отчет2017!#REF!+Отчет2017!#REF!+Отчет2017!#REF!+Отчет2017!#REF!+Отчет2017!#REF!+Отчет2017!#REF!+Отчет2017!#REF!+Отчет2017!#REF!+Отчет2017!#REF!+Отчет2017!J12+Отчет2017!#REF!+Отчет2017!#REF!+Отчет2017!#REF!+Отчет2017!#REF!)/14</f>
        <v>#REF!</v>
      </c>
      <c r="G6" s="14" t="s">
        <v>33</v>
      </c>
      <c r="H6" s="15" t="s">
        <v>14</v>
      </c>
      <c r="I6" s="3" t="e">
        <f>(Отчет2017!#REF!+Отчет2017!#REF!+Отчет2017!#REF!+Отчет2017!#REF!+Отчет2017!#REF!+Отчет2017!#REF!+Отчет2017!#REF!+Отчет2017!#REF!+Отчет2017!#REF!+Отчет2017!K7+Отчет2017!#REF!+Отчет2017!#REF!+Отчет2017!#REF!+Отчет2017!#REF!)/14</f>
        <v>#REF!</v>
      </c>
      <c r="J6" s="14" t="s">
        <v>33</v>
      </c>
      <c r="K6" s="15" t="s">
        <v>14</v>
      </c>
    </row>
    <row r="7" spans="1:11" s="1" customFormat="1" ht="31.5" customHeight="1" x14ac:dyDescent="0.3">
      <c r="A7" s="2" t="s">
        <v>4</v>
      </c>
      <c r="B7" s="68" t="s">
        <v>124</v>
      </c>
      <c r="C7" s="3" t="e">
        <f>(Отчет2017!#REF!+Отчет2017!#REF!+Отчет2017!#REF!+Отчет2017!J13+Отчет2017!#REF!+Отчет2017!#REF!+Отчет2017!#REF!+Отчет2017!#REF!)/8</f>
        <v>#REF!</v>
      </c>
      <c r="D7" s="14" t="s">
        <v>58</v>
      </c>
      <c r="E7" s="15" t="s">
        <v>34</v>
      </c>
      <c r="F7" s="3" t="e">
        <f>(Отчет2017!#REF!+Отчет2017!#REF!+Отчет2017!#REF!+Отчет2017!J16+Отчет2017!#REF!+Отчет2017!#REF!+Отчет2017!#REF!+Отчет2017!#REF!)/8</f>
        <v>#REF!</v>
      </c>
      <c r="G7" s="14" t="s">
        <v>58</v>
      </c>
      <c r="H7" s="15" t="s">
        <v>34</v>
      </c>
      <c r="I7" s="3" t="e">
        <f>(Отчет2017!#REF!+Отчет2017!#REF!+Отчет2017!#REF!+Отчет2017!K13+Отчет2017!#REF!+Отчет2017!#REF!+Отчет2017!#REF!+Отчет2017!#REF!)/8</f>
        <v>#REF!</v>
      </c>
      <c r="J7" s="14" t="s">
        <v>58</v>
      </c>
      <c r="K7" s="15" t="s">
        <v>34</v>
      </c>
    </row>
    <row r="8" spans="1:11" s="1" customFormat="1" ht="85.5" hidden="1" customHeight="1" x14ac:dyDescent="0.3">
      <c r="A8" s="2" t="s">
        <v>5</v>
      </c>
      <c r="B8" s="13" t="s">
        <v>20</v>
      </c>
      <c r="C8" s="3" t="e">
        <f>#REF!</f>
        <v>#REF!</v>
      </c>
      <c r="D8" s="14" t="s">
        <v>12</v>
      </c>
      <c r="E8" s="15" t="s">
        <v>13</v>
      </c>
      <c r="F8" s="3" t="e">
        <f>#REF!</f>
        <v>#REF!</v>
      </c>
      <c r="G8" s="14" t="s">
        <v>12</v>
      </c>
      <c r="H8" s="15" t="s">
        <v>13</v>
      </c>
      <c r="I8" s="3" t="e">
        <f>#REF!</f>
        <v>#REF!</v>
      </c>
      <c r="J8" s="14" t="s">
        <v>12</v>
      </c>
      <c r="K8" s="15" t="s">
        <v>13</v>
      </c>
    </row>
    <row r="9" spans="1:11" s="4" customFormat="1" ht="13.8" hidden="1" x14ac:dyDescent="0.3">
      <c r="A9" s="2" t="s">
        <v>6</v>
      </c>
      <c r="B9" s="13" t="s">
        <v>17</v>
      </c>
      <c r="C9" s="3" t="e">
        <f>AVERAGE(C5:C8)</f>
        <v>#REF!</v>
      </c>
      <c r="D9" s="14" t="s">
        <v>12</v>
      </c>
      <c r="E9" s="15" t="s">
        <v>13</v>
      </c>
      <c r="F9" s="3" t="e">
        <f>AVERAGE(F5:F8)</f>
        <v>#REF!</v>
      </c>
      <c r="G9" s="14" t="e">
        <f>#REF!</f>
        <v>#REF!</v>
      </c>
      <c r="H9" s="15" t="s">
        <v>13</v>
      </c>
      <c r="I9" s="3" t="e">
        <f>AVERAGE(I5:I8)</f>
        <v>#REF!</v>
      </c>
      <c r="J9" s="14" t="s">
        <v>12</v>
      </c>
      <c r="K9" s="15" t="s">
        <v>13</v>
      </c>
    </row>
    <row r="10" spans="1:11" s="1" customFormat="1" ht="13.2" x14ac:dyDescent="0.3"/>
    <row r="11" spans="1:11" s="1" customFormat="1" ht="13.2" x14ac:dyDescent="0.3"/>
    <row r="12" spans="1:11" s="5" customFormat="1" ht="15.6" x14ac:dyDescent="0.3">
      <c r="A12" s="40" t="s">
        <v>147</v>
      </c>
      <c r="E12" s="9"/>
      <c r="H12" s="9"/>
      <c r="K12" s="43" t="s">
        <v>148</v>
      </c>
    </row>
    <row r="13" spans="1:11" s="1" customFormat="1" ht="13.2" x14ac:dyDescent="0.3"/>
    <row r="14" spans="1:11" s="1" customFormat="1" ht="13.2" x14ac:dyDescent="0.3"/>
    <row r="15" spans="1:11" s="1" customFormat="1" ht="13.2" x14ac:dyDescent="0.3"/>
    <row r="16" spans="1:11" s="1" customFormat="1" ht="13.2" x14ac:dyDescent="0.3"/>
    <row r="17" spans="1:1" s="10" customFormat="1" ht="12" x14ac:dyDescent="0.3">
      <c r="A17" s="10" t="s">
        <v>1</v>
      </c>
    </row>
    <row r="18" spans="1:1" s="10" customFormat="1" ht="12" x14ac:dyDescent="0.3"/>
    <row r="19" spans="1:1" s="11" customFormat="1" ht="13.2" x14ac:dyDescent="0.25"/>
  </sheetData>
  <mergeCells count="6">
    <mergeCell ref="A1:K1"/>
    <mergeCell ref="I3:K3"/>
    <mergeCell ref="C3:E3"/>
    <mergeCell ref="F3:H3"/>
    <mergeCell ref="A3:A4"/>
    <mergeCell ref="B3:B4"/>
  </mergeCells>
  <pageMargins left="0.39370078740157483" right="0.39370078740157483" top="1.1811023622047245" bottom="0.98425196850393704" header="0.59055118110236227" footer="0.59055118110236227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A2" sqref="A2:F2"/>
    </sheetView>
  </sheetViews>
  <sheetFormatPr defaultRowHeight="14.4" x14ac:dyDescent="0.3"/>
  <cols>
    <col min="1" max="1" width="4.5546875" customWidth="1"/>
    <col min="2" max="2" width="39" customWidth="1"/>
    <col min="3" max="3" width="15.77734375" customWidth="1"/>
    <col min="4" max="4" width="14.44140625" customWidth="1"/>
    <col min="5" max="5" width="20.21875" customWidth="1"/>
    <col min="6" max="6" width="12.77734375" customWidth="1"/>
  </cols>
  <sheetData>
    <row r="1" spans="1:6" s="62" customFormat="1" ht="18" x14ac:dyDescent="0.3">
      <c r="A1" s="108" t="s">
        <v>139</v>
      </c>
      <c r="B1" s="108"/>
      <c r="C1" s="108"/>
      <c r="D1" s="108"/>
      <c r="E1" s="108"/>
      <c r="F1" s="108"/>
    </row>
    <row r="2" spans="1:6" s="62" customFormat="1" ht="18" x14ac:dyDescent="0.3">
      <c r="A2" s="108" t="s">
        <v>126</v>
      </c>
      <c r="B2" s="108"/>
      <c r="C2" s="108"/>
      <c r="D2" s="108"/>
      <c r="E2" s="108"/>
      <c r="F2" s="108"/>
    </row>
    <row r="3" spans="1:6" s="54" customFormat="1" ht="13.8" x14ac:dyDescent="0.3"/>
    <row r="4" spans="1:6" s="57" customFormat="1" ht="36.75" customHeight="1" x14ac:dyDescent="0.3">
      <c r="A4" s="107" t="s">
        <v>0</v>
      </c>
      <c r="B4" s="107" t="s">
        <v>127</v>
      </c>
      <c r="C4" s="107" t="s">
        <v>137</v>
      </c>
      <c r="D4" s="107"/>
      <c r="E4" s="107"/>
      <c r="F4" s="107"/>
    </row>
    <row r="5" spans="1:6" s="57" customFormat="1" ht="31.2" x14ac:dyDescent="0.3">
      <c r="A5" s="107"/>
      <c r="B5" s="107"/>
      <c r="C5" s="58" t="s">
        <v>135</v>
      </c>
      <c r="D5" s="58" t="s">
        <v>128</v>
      </c>
      <c r="E5" s="58" t="s">
        <v>129</v>
      </c>
      <c r="F5" s="58" t="s">
        <v>136</v>
      </c>
    </row>
    <row r="6" spans="1:6" s="56" customFormat="1" ht="12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 t="s">
        <v>138</v>
      </c>
    </row>
    <row r="7" spans="1:6" s="62" customFormat="1" ht="18" x14ac:dyDescent="0.3">
      <c r="A7" s="59">
        <v>1</v>
      </c>
      <c r="B7" s="60" t="s">
        <v>130</v>
      </c>
      <c r="C7" s="61">
        <v>915</v>
      </c>
      <c r="D7" s="61">
        <v>830</v>
      </c>
      <c r="E7" s="61">
        <v>830</v>
      </c>
      <c r="F7" s="61">
        <f>E7-C7</f>
        <v>-85</v>
      </c>
    </row>
    <row r="8" spans="1:6" s="62" customFormat="1" ht="18" x14ac:dyDescent="0.3">
      <c r="A8" s="59">
        <v>2</v>
      </c>
      <c r="B8" s="60" t="s">
        <v>131</v>
      </c>
      <c r="C8" s="61">
        <v>1025</v>
      </c>
      <c r="D8" s="61">
        <v>1076</v>
      </c>
      <c r="E8" s="61">
        <v>1073</v>
      </c>
      <c r="F8" s="61">
        <f>E8-C8</f>
        <v>48</v>
      </c>
    </row>
    <row r="9" spans="1:6" s="62" customFormat="1" ht="18" x14ac:dyDescent="0.3">
      <c r="A9" s="59">
        <v>3</v>
      </c>
      <c r="B9" s="60" t="s">
        <v>132</v>
      </c>
      <c r="C9" s="61">
        <v>2100</v>
      </c>
      <c r="D9" s="61">
        <v>2235</v>
      </c>
      <c r="E9" s="61">
        <v>2107</v>
      </c>
      <c r="F9" s="61">
        <f>E9-C9</f>
        <v>7</v>
      </c>
    </row>
    <row r="10" spans="1:6" s="62" customFormat="1" ht="18" x14ac:dyDescent="0.3">
      <c r="A10" s="59">
        <v>4</v>
      </c>
      <c r="B10" s="60" t="s">
        <v>133</v>
      </c>
      <c r="C10" s="61">
        <v>2555</v>
      </c>
      <c r="D10" s="61">
        <v>2719</v>
      </c>
      <c r="E10" s="61">
        <v>2585</v>
      </c>
      <c r="F10" s="61">
        <f>E10-C10</f>
        <v>30</v>
      </c>
    </row>
    <row r="11" spans="1:6" s="62" customFormat="1" ht="18" x14ac:dyDescent="0.3">
      <c r="A11" s="60" t="s">
        <v>134</v>
      </c>
      <c r="B11" s="60"/>
      <c r="C11" s="61">
        <f>SUM(C7:C10)</f>
        <v>6595</v>
      </c>
      <c r="D11" s="61">
        <f>SUM(D7:D10)</f>
        <v>6860</v>
      </c>
      <c r="E11" s="61">
        <f>SUM(E7:E10)</f>
        <v>6595</v>
      </c>
      <c r="F11" s="61">
        <f>SUM(F7:F10)</f>
        <v>0</v>
      </c>
    </row>
  </sheetData>
  <mergeCells count="5">
    <mergeCell ref="B4:B5"/>
    <mergeCell ref="A4:A5"/>
    <mergeCell ref="C4:F4"/>
    <mergeCell ref="A1:F1"/>
    <mergeCell ref="A2:F2"/>
  </mergeCells>
  <pageMargins left="0.19685039370078741" right="0.19685039370078741" top="0.78740157480314965" bottom="0.78740157480314965" header="0.39370078740157483" footer="0.3937007874015748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Отчет2017</vt:lpstr>
      <vt:lpstr>в разрезе МУ</vt:lpstr>
      <vt:lpstr>в разрезе услуг</vt:lpstr>
      <vt:lpstr>Лист1</vt:lpstr>
      <vt:lpstr>'в разрезе МУ'!Заголовки_для_печати</vt:lpstr>
      <vt:lpstr>'в разрезе услуг'!Заголовки_для_печати</vt:lpstr>
      <vt:lpstr>Отчет2017!Заголовки_для_печати</vt:lpstr>
      <vt:lpstr>Отчет2017!Область_печати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2018-02-12T02:36:59Z</cp:lastPrinted>
  <dcterms:created xsi:type="dcterms:W3CDTF">2010-05-16T11:05:00Z</dcterms:created>
  <dcterms:modified xsi:type="dcterms:W3CDTF">2019-01-23T10:49:41Z</dcterms:modified>
</cp:coreProperties>
</file>